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5b47fd4518c9d0ac/TRICIA/Tricia's Research/HR Toolkit with all Material/"/>
    </mc:Choice>
  </mc:AlternateContent>
  <xr:revisionPtr revIDLastSave="0" documentId="8_{1AE981FD-90E8-437C-AE72-7480BFA51547}" xr6:coauthVersionLast="47" xr6:coauthVersionMax="47" xr10:uidLastSave="{00000000-0000-0000-0000-000000000000}"/>
  <bookViews>
    <workbookView xWindow="-110" yWindow="-110" windowWidth="19420" windowHeight="11500" tabRatio="500" firstSheet="2" activeTab="2" xr2:uid="{00000000-000D-0000-FFFF-FFFF00000000}"/>
  </bookViews>
  <sheets>
    <sheet name="Cover" sheetId="1" r:id="rId1"/>
    <sheet name="Dashboard" sheetId="2" r:id="rId2"/>
    <sheet name="Instructions" sheetId="3" r:id="rId3"/>
    <sheet name="Validation" sheetId="4" r:id="rId4"/>
    <sheet name="Setup" sheetId="5" r:id="rId5"/>
    <sheet name="Employee Master" sheetId="6" r:id="rId6"/>
    <sheet name="Payroll Register" sheetId="7" r:id="rId7"/>
    <sheet name="Payslip" sheetId="8" r:id="rId8"/>
    <sheet name="Monthly Remittance" sheetId="9" r:id="rId9"/>
    <sheet name="Year-to-Date" sheetId="10" r:id="rId10"/>
    <sheet name="NIS Calculator" sheetId="11" r:id="rId11"/>
    <sheet name="PAYE Calculator" sheetId="12" r:id="rId12"/>
    <sheet name="Health Surcharge" sheetId="13" r:id="rId13"/>
    <sheet name="Overtime Tracker" sheetId="14" r:id="rId14"/>
  </sheets>
  <definedNames>
    <definedName name="_xlnm.Print_Area" localSheetId="8">'Monthly Remittance'!$A$1:$F$26</definedName>
    <definedName name="_xlnm.Print_Area" localSheetId="7">Payslip!$A$1:$F$31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54" i="14" l="1"/>
  <c r="F54" i="14"/>
  <c r="G54" i="14" s="1"/>
  <c r="D54" i="14"/>
  <c r="B54" i="14"/>
  <c r="D53" i="14"/>
  <c r="B53" i="14"/>
  <c r="I52" i="14"/>
  <c r="F52" i="14"/>
  <c r="G52" i="14" s="1"/>
  <c r="D52" i="14"/>
  <c r="B52" i="14"/>
  <c r="D51" i="14"/>
  <c r="B51" i="14"/>
  <c r="I50" i="14"/>
  <c r="F50" i="14"/>
  <c r="G50" i="14" s="1"/>
  <c r="D50" i="14"/>
  <c r="B50" i="14"/>
  <c r="D49" i="14"/>
  <c r="I49" i="14" s="1"/>
  <c r="B49" i="14"/>
  <c r="I48" i="14"/>
  <c r="F48" i="14"/>
  <c r="G48" i="14" s="1"/>
  <c r="D48" i="14"/>
  <c r="B48" i="14"/>
  <c r="D47" i="14"/>
  <c r="I47" i="14" s="1"/>
  <c r="B47" i="14"/>
  <c r="I46" i="14"/>
  <c r="F46" i="14"/>
  <c r="G46" i="14" s="1"/>
  <c r="D46" i="14"/>
  <c r="B46" i="14"/>
  <c r="D45" i="14"/>
  <c r="B45" i="14"/>
  <c r="I44" i="14"/>
  <c r="F44" i="14"/>
  <c r="G44" i="14" s="1"/>
  <c r="D44" i="14"/>
  <c r="B44" i="14"/>
  <c r="D43" i="14"/>
  <c r="B43" i="14"/>
  <c r="I42" i="14"/>
  <c r="F42" i="14"/>
  <c r="G42" i="14" s="1"/>
  <c r="D42" i="14"/>
  <c r="B42" i="14"/>
  <c r="D41" i="14"/>
  <c r="B41" i="14"/>
  <c r="I40" i="14"/>
  <c r="F40" i="14"/>
  <c r="G40" i="14" s="1"/>
  <c r="D40" i="14"/>
  <c r="B40" i="14"/>
  <c r="D39" i="14"/>
  <c r="B39" i="14"/>
  <c r="I38" i="14"/>
  <c r="F38" i="14"/>
  <c r="G38" i="14" s="1"/>
  <c r="D38" i="14"/>
  <c r="B38" i="14"/>
  <c r="D37" i="14"/>
  <c r="B37" i="14"/>
  <c r="I36" i="14"/>
  <c r="F36" i="14"/>
  <c r="G36" i="14" s="1"/>
  <c r="D36" i="14"/>
  <c r="B36" i="14"/>
  <c r="D35" i="14"/>
  <c r="B35" i="14"/>
  <c r="I34" i="14"/>
  <c r="F34" i="14"/>
  <c r="G34" i="14" s="1"/>
  <c r="D34" i="14"/>
  <c r="B34" i="14"/>
  <c r="D33" i="14"/>
  <c r="B33" i="14"/>
  <c r="I32" i="14"/>
  <c r="F32" i="14"/>
  <c r="G32" i="14" s="1"/>
  <c r="D32" i="14"/>
  <c r="B32" i="14"/>
  <c r="D31" i="14"/>
  <c r="B31" i="14"/>
  <c r="I30" i="14"/>
  <c r="F30" i="14"/>
  <c r="G30" i="14" s="1"/>
  <c r="D30" i="14"/>
  <c r="B30" i="14"/>
  <c r="D29" i="14"/>
  <c r="B29" i="14"/>
  <c r="I28" i="14"/>
  <c r="F28" i="14"/>
  <c r="G28" i="14" s="1"/>
  <c r="D28" i="14"/>
  <c r="B28" i="14"/>
  <c r="D27" i="14"/>
  <c r="B27" i="14"/>
  <c r="I26" i="14"/>
  <c r="F26" i="14"/>
  <c r="G26" i="14" s="1"/>
  <c r="D26" i="14"/>
  <c r="B26" i="14"/>
  <c r="D25" i="14"/>
  <c r="B25" i="14"/>
  <c r="I24" i="14"/>
  <c r="F24" i="14"/>
  <c r="G24" i="14" s="1"/>
  <c r="D24" i="14"/>
  <c r="B24" i="14"/>
  <c r="D23" i="14"/>
  <c r="B23" i="14"/>
  <c r="I22" i="14"/>
  <c r="F22" i="14"/>
  <c r="G22" i="14" s="1"/>
  <c r="D22" i="14"/>
  <c r="B22" i="14"/>
  <c r="D21" i="14"/>
  <c r="B21" i="14"/>
  <c r="I20" i="14"/>
  <c r="F20" i="14"/>
  <c r="G20" i="14" s="1"/>
  <c r="D20" i="14"/>
  <c r="B20" i="14"/>
  <c r="D19" i="14"/>
  <c r="B19" i="14"/>
  <c r="I18" i="14"/>
  <c r="F18" i="14"/>
  <c r="G18" i="14" s="1"/>
  <c r="D18" i="14"/>
  <c r="B18" i="14"/>
  <c r="D17" i="14"/>
  <c r="B17" i="14"/>
  <c r="I16" i="14"/>
  <c r="F16" i="14"/>
  <c r="G16" i="14" s="1"/>
  <c r="D16" i="14"/>
  <c r="B16" i="14"/>
  <c r="D15" i="14"/>
  <c r="B15" i="14"/>
  <c r="I14" i="14"/>
  <c r="F14" i="14"/>
  <c r="G14" i="14" s="1"/>
  <c r="D14" i="14"/>
  <c r="B14" i="14"/>
  <c r="D13" i="14"/>
  <c r="B13" i="14"/>
  <c r="I12" i="14"/>
  <c r="F12" i="14"/>
  <c r="G12" i="14" s="1"/>
  <c r="D12" i="14"/>
  <c r="B12" i="14"/>
  <c r="D11" i="14"/>
  <c r="B11" i="14"/>
  <c r="I10" i="14"/>
  <c r="F10" i="14"/>
  <c r="G10" i="14" s="1"/>
  <c r="D10" i="14"/>
  <c r="B10" i="14"/>
  <c r="D9" i="14"/>
  <c r="B9" i="14"/>
  <c r="I8" i="14"/>
  <c r="F8" i="14"/>
  <c r="G8" i="14" s="1"/>
  <c r="D8" i="14"/>
  <c r="B8" i="14"/>
  <c r="D7" i="14"/>
  <c r="B7" i="14"/>
  <c r="I6" i="14"/>
  <c r="F6" i="14"/>
  <c r="G6" i="14" s="1"/>
  <c r="D6" i="14"/>
  <c r="B6" i="14"/>
  <c r="D5" i="14"/>
  <c r="B5" i="14"/>
  <c r="I4" i="14"/>
  <c r="F4" i="14"/>
  <c r="G4" i="14" s="1"/>
  <c r="D4" i="14"/>
  <c r="B4" i="14"/>
  <c r="D54" i="13"/>
  <c r="C54" i="13"/>
  <c r="E54" i="13" s="1"/>
  <c r="F54" i="13" s="1"/>
  <c r="B54" i="13"/>
  <c r="D53" i="13"/>
  <c r="C53" i="13"/>
  <c r="E53" i="13" s="1"/>
  <c r="F53" i="13" s="1"/>
  <c r="B53" i="13"/>
  <c r="D52" i="13"/>
  <c r="C52" i="13"/>
  <c r="E52" i="13" s="1"/>
  <c r="F52" i="13" s="1"/>
  <c r="B52" i="13"/>
  <c r="F51" i="13"/>
  <c r="E51" i="13"/>
  <c r="D51" i="13"/>
  <c r="C51" i="13"/>
  <c r="B51" i="13"/>
  <c r="D50" i="13"/>
  <c r="C50" i="13"/>
  <c r="E50" i="13" s="1"/>
  <c r="F50" i="13" s="1"/>
  <c r="B50" i="13"/>
  <c r="F49" i="13"/>
  <c r="E49" i="13"/>
  <c r="D49" i="13"/>
  <c r="C49" i="13"/>
  <c r="B49" i="13"/>
  <c r="D48" i="13"/>
  <c r="C48" i="13"/>
  <c r="E48" i="13" s="1"/>
  <c r="F48" i="13" s="1"/>
  <c r="B48" i="13"/>
  <c r="F47" i="13"/>
  <c r="D47" i="13"/>
  <c r="C47" i="13"/>
  <c r="E47" i="13" s="1"/>
  <c r="B47" i="13"/>
  <c r="E46" i="13"/>
  <c r="F46" i="13" s="1"/>
  <c r="D46" i="13"/>
  <c r="C46" i="13"/>
  <c r="B46" i="13"/>
  <c r="F45" i="13"/>
  <c r="D45" i="13"/>
  <c r="C45" i="13"/>
  <c r="E45" i="13" s="1"/>
  <c r="B45" i="13"/>
  <c r="E44" i="13"/>
  <c r="F44" i="13" s="1"/>
  <c r="D44" i="13"/>
  <c r="C44" i="13"/>
  <c r="B44" i="13"/>
  <c r="F43" i="13"/>
  <c r="E43" i="13"/>
  <c r="D43" i="13"/>
  <c r="C43" i="13"/>
  <c r="B43" i="13"/>
  <c r="E42" i="13"/>
  <c r="F42" i="13" s="1"/>
  <c r="D42" i="13"/>
  <c r="C42" i="13"/>
  <c r="B42" i="13"/>
  <c r="F41" i="13"/>
  <c r="E41" i="13"/>
  <c r="D41" i="13"/>
  <c r="C41" i="13"/>
  <c r="B41" i="13"/>
  <c r="D40" i="13"/>
  <c r="C40" i="13"/>
  <c r="E40" i="13" s="1"/>
  <c r="F40" i="13" s="1"/>
  <c r="B40" i="13"/>
  <c r="D39" i="13"/>
  <c r="C39" i="13"/>
  <c r="E39" i="13" s="1"/>
  <c r="F39" i="13" s="1"/>
  <c r="B39" i="13"/>
  <c r="E38" i="13"/>
  <c r="F38" i="13" s="1"/>
  <c r="D38" i="13"/>
  <c r="C38" i="13"/>
  <c r="B38" i="13"/>
  <c r="F37" i="13"/>
  <c r="D37" i="13"/>
  <c r="C37" i="13"/>
  <c r="E37" i="13" s="1"/>
  <c r="B37" i="13"/>
  <c r="E36" i="13"/>
  <c r="F36" i="13" s="1"/>
  <c r="D36" i="13"/>
  <c r="C36" i="13"/>
  <c r="B36" i="13"/>
  <c r="F35" i="13"/>
  <c r="E35" i="13"/>
  <c r="D35" i="13"/>
  <c r="C35" i="13"/>
  <c r="B35" i="13"/>
  <c r="E34" i="13"/>
  <c r="F34" i="13" s="1"/>
  <c r="D34" i="13"/>
  <c r="C34" i="13"/>
  <c r="B34" i="13"/>
  <c r="F33" i="13"/>
  <c r="D33" i="13"/>
  <c r="C33" i="13"/>
  <c r="E33" i="13" s="1"/>
  <c r="B33" i="13"/>
  <c r="E32" i="13"/>
  <c r="F32" i="13" s="1"/>
  <c r="D32" i="13"/>
  <c r="C32" i="13"/>
  <c r="B32" i="13"/>
  <c r="F31" i="13"/>
  <c r="D31" i="13"/>
  <c r="C31" i="13"/>
  <c r="E31" i="13" s="1"/>
  <c r="B31" i="13"/>
  <c r="F30" i="13"/>
  <c r="D30" i="13"/>
  <c r="C30" i="13"/>
  <c r="E30" i="13" s="1"/>
  <c r="B30" i="13"/>
  <c r="F29" i="13"/>
  <c r="D29" i="13"/>
  <c r="C29" i="13"/>
  <c r="E29" i="13" s="1"/>
  <c r="B29" i="13"/>
  <c r="D28" i="13"/>
  <c r="C28" i="13"/>
  <c r="E28" i="13" s="1"/>
  <c r="F28" i="13" s="1"/>
  <c r="B28" i="13"/>
  <c r="F27" i="13"/>
  <c r="E27" i="13"/>
  <c r="D27" i="13"/>
  <c r="C27" i="13"/>
  <c r="B27" i="13"/>
  <c r="D26" i="13"/>
  <c r="C26" i="13"/>
  <c r="E26" i="13" s="1"/>
  <c r="F26" i="13" s="1"/>
  <c r="B26" i="13"/>
  <c r="D25" i="13"/>
  <c r="C25" i="13"/>
  <c r="E25" i="13" s="1"/>
  <c r="F25" i="13" s="1"/>
  <c r="B25" i="13"/>
  <c r="D24" i="13"/>
  <c r="C24" i="13"/>
  <c r="E24" i="13" s="1"/>
  <c r="F24" i="13" s="1"/>
  <c r="B24" i="13"/>
  <c r="D23" i="13"/>
  <c r="C23" i="13"/>
  <c r="E23" i="13" s="1"/>
  <c r="F23" i="13" s="1"/>
  <c r="B23" i="13"/>
  <c r="E22" i="13"/>
  <c r="F22" i="13" s="1"/>
  <c r="D22" i="13"/>
  <c r="C22" i="13"/>
  <c r="B22" i="13"/>
  <c r="F21" i="13"/>
  <c r="D21" i="13"/>
  <c r="C21" i="13"/>
  <c r="E21" i="13" s="1"/>
  <c r="B21" i="13"/>
  <c r="E20" i="13"/>
  <c r="F20" i="13" s="1"/>
  <c r="D20" i="13"/>
  <c r="C20" i="13"/>
  <c r="B20" i="13"/>
  <c r="F19" i="13"/>
  <c r="E19" i="13"/>
  <c r="D19" i="13"/>
  <c r="C19" i="13"/>
  <c r="B19" i="13"/>
  <c r="E18" i="13"/>
  <c r="F18" i="13" s="1"/>
  <c r="D18" i="13"/>
  <c r="C18" i="13"/>
  <c r="B18" i="13"/>
  <c r="F17" i="13"/>
  <c r="E17" i="13"/>
  <c r="D17" i="13"/>
  <c r="C17" i="13"/>
  <c r="B17" i="13"/>
  <c r="D16" i="13"/>
  <c r="C16" i="13"/>
  <c r="E16" i="13" s="1"/>
  <c r="F16" i="13" s="1"/>
  <c r="B16" i="13"/>
  <c r="D15" i="13"/>
  <c r="C15" i="13"/>
  <c r="E15" i="13" s="1"/>
  <c r="F15" i="13" s="1"/>
  <c r="B15" i="13"/>
  <c r="D14" i="13"/>
  <c r="C14" i="13"/>
  <c r="E14" i="13" s="1"/>
  <c r="F14" i="13" s="1"/>
  <c r="B14" i="13"/>
  <c r="D13" i="13"/>
  <c r="C13" i="13"/>
  <c r="E13" i="13" s="1"/>
  <c r="F13" i="13" s="1"/>
  <c r="B13" i="13"/>
  <c r="D12" i="13"/>
  <c r="C12" i="13"/>
  <c r="E12" i="13" s="1"/>
  <c r="F12" i="13" s="1"/>
  <c r="B12" i="13"/>
  <c r="E11" i="13"/>
  <c r="F11" i="13" s="1"/>
  <c r="D11" i="13"/>
  <c r="C11" i="13"/>
  <c r="B11" i="13"/>
  <c r="E10" i="13"/>
  <c r="F10" i="13" s="1"/>
  <c r="D10" i="13"/>
  <c r="C10" i="13"/>
  <c r="B10" i="13"/>
  <c r="F9" i="13"/>
  <c r="E9" i="13"/>
  <c r="D9" i="13"/>
  <c r="C9" i="13"/>
  <c r="B9" i="13"/>
  <c r="E8" i="13"/>
  <c r="F8" i="13" s="1"/>
  <c r="D8" i="13"/>
  <c r="C8" i="13"/>
  <c r="B8" i="13"/>
  <c r="F7" i="13"/>
  <c r="D7" i="13"/>
  <c r="C7" i="13"/>
  <c r="E7" i="13" s="1"/>
  <c r="B7" i="13"/>
  <c r="F6" i="13"/>
  <c r="D6" i="13"/>
  <c r="C6" i="13"/>
  <c r="E6" i="13" s="1"/>
  <c r="B6" i="13"/>
  <c r="F5" i="13"/>
  <c r="D5" i="13"/>
  <c r="C5" i="13"/>
  <c r="E5" i="13" s="1"/>
  <c r="B5" i="13"/>
  <c r="D4" i="13"/>
  <c r="C4" i="13"/>
  <c r="E4" i="13" s="1"/>
  <c r="F4" i="13" s="1"/>
  <c r="B4" i="13"/>
  <c r="I54" i="12"/>
  <c r="G54" i="12"/>
  <c r="E54" i="12"/>
  <c r="C54" i="12"/>
  <c r="H54" i="12" s="1"/>
  <c r="B54" i="12"/>
  <c r="G53" i="12"/>
  <c r="E53" i="12"/>
  <c r="C53" i="12"/>
  <c r="I53" i="12" s="1"/>
  <c r="B53" i="12"/>
  <c r="E52" i="12"/>
  <c r="C52" i="12"/>
  <c r="B52" i="12"/>
  <c r="I51" i="12"/>
  <c r="H51" i="12"/>
  <c r="E51" i="12"/>
  <c r="C51" i="12"/>
  <c r="B51" i="12"/>
  <c r="I50" i="12"/>
  <c r="G50" i="12"/>
  <c r="E50" i="12"/>
  <c r="C50" i="12"/>
  <c r="H50" i="12" s="1"/>
  <c r="B50" i="12"/>
  <c r="I49" i="12"/>
  <c r="E49" i="12"/>
  <c r="C49" i="12"/>
  <c r="B49" i="12"/>
  <c r="G48" i="12"/>
  <c r="E48" i="12"/>
  <c r="C48" i="12"/>
  <c r="B48" i="12"/>
  <c r="H47" i="12"/>
  <c r="E47" i="12"/>
  <c r="C47" i="12"/>
  <c r="I47" i="12" s="1"/>
  <c r="B47" i="12"/>
  <c r="I46" i="12"/>
  <c r="G46" i="12"/>
  <c r="E46" i="12"/>
  <c r="C46" i="12"/>
  <c r="H46" i="12" s="1"/>
  <c r="B46" i="12"/>
  <c r="G45" i="12"/>
  <c r="E45" i="12"/>
  <c r="C45" i="12"/>
  <c r="I45" i="12" s="1"/>
  <c r="B45" i="12"/>
  <c r="E44" i="12"/>
  <c r="C44" i="12"/>
  <c r="B44" i="12"/>
  <c r="I43" i="12"/>
  <c r="H43" i="12"/>
  <c r="E43" i="12"/>
  <c r="C43" i="12"/>
  <c r="B43" i="12"/>
  <c r="I42" i="12"/>
  <c r="G42" i="12"/>
  <c r="E42" i="12"/>
  <c r="C42" i="12"/>
  <c r="H42" i="12" s="1"/>
  <c r="B42" i="12"/>
  <c r="I41" i="12"/>
  <c r="E41" i="12"/>
  <c r="C41" i="12"/>
  <c r="B41" i="12"/>
  <c r="G40" i="12"/>
  <c r="E40" i="12"/>
  <c r="C40" i="12"/>
  <c r="B40" i="12"/>
  <c r="H39" i="12"/>
  <c r="E39" i="12"/>
  <c r="C39" i="12"/>
  <c r="I39" i="12" s="1"/>
  <c r="B39" i="12"/>
  <c r="I38" i="12"/>
  <c r="G38" i="12"/>
  <c r="E38" i="12"/>
  <c r="C38" i="12"/>
  <c r="H38" i="12" s="1"/>
  <c r="B38" i="12"/>
  <c r="G37" i="12"/>
  <c r="E37" i="12"/>
  <c r="C37" i="12"/>
  <c r="I37" i="12" s="1"/>
  <c r="B37" i="12"/>
  <c r="E36" i="12"/>
  <c r="C36" i="12"/>
  <c r="B36" i="12"/>
  <c r="I35" i="12"/>
  <c r="H35" i="12"/>
  <c r="E35" i="12"/>
  <c r="C35" i="12"/>
  <c r="B35" i="12"/>
  <c r="I34" i="12"/>
  <c r="G34" i="12"/>
  <c r="E34" i="12"/>
  <c r="C34" i="12"/>
  <c r="H34" i="12" s="1"/>
  <c r="B34" i="12"/>
  <c r="I33" i="12"/>
  <c r="E33" i="12"/>
  <c r="C33" i="12"/>
  <c r="B33" i="12"/>
  <c r="G32" i="12"/>
  <c r="E32" i="12"/>
  <c r="C32" i="12"/>
  <c r="B32" i="12"/>
  <c r="H31" i="12"/>
  <c r="E31" i="12"/>
  <c r="C31" i="12"/>
  <c r="I31" i="12" s="1"/>
  <c r="B31" i="12"/>
  <c r="I30" i="12"/>
  <c r="G30" i="12"/>
  <c r="E30" i="12"/>
  <c r="C30" i="12"/>
  <c r="H30" i="12" s="1"/>
  <c r="B30" i="12"/>
  <c r="G29" i="12"/>
  <c r="E29" i="12"/>
  <c r="C29" i="12"/>
  <c r="I29" i="12" s="1"/>
  <c r="B29" i="12"/>
  <c r="E28" i="12"/>
  <c r="C28" i="12"/>
  <c r="B28" i="12"/>
  <c r="I27" i="12"/>
  <c r="H27" i="12"/>
  <c r="E27" i="12"/>
  <c r="C27" i="12"/>
  <c r="B27" i="12"/>
  <c r="I26" i="12"/>
  <c r="G26" i="12"/>
  <c r="E26" i="12"/>
  <c r="C26" i="12"/>
  <c r="H26" i="12" s="1"/>
  <c r="B26" i="12"/>
  <c r="I25" i="12"/>
  <c r="H25" i="12"/>
  <c r="E25" i="12"/>
  <c r="C25" i="12"/>
  <c r="B25" i="12"/>
  <c r="G24" i="12"/>
  <c r="E24" i="12"/>
  <c r="C24" i="12"/>
  <c r="B24" i="12"/>
  <c r="H23" i="12"/>
  <c r="E23" i="12"/>
  <c r="C23" i="12"/>
  <c r="I23" i="12" s="1"/>
  <c r="B23" i="12"/>
  <c r="I22" i="12"/>
  <c r="G22" i="12"/>
  <c r="E22" i="12"/>
  <c r="C22" i="12"/>
  <c r="H22" i="12" s="1"/>
  <c r="B22" i="12"/>
  <c r="G21" i="12"/>
  <c r="E21" i="12"/>
  <c r="C21" i="12"/>
  <c r="I21" i="12" s="1"/>
  <c r="B21" i="12"/>
  <c r="E20" i="12"/>
  <c r="C20" i="12"/>
  <c r="B20" i="12"/>
  <c r="I19" i="12"/>
  <c r="E19" i="12"/>
  <c r="C19" i="12"/>
  <c r="B19" i="12"/>
  <c r="I18" i="12"/>
  <c r="H18" i="12"/>
  <c r="G18" i="12"/>
  <c r="E18" i="12"/>
  <c r="C18" i="12"/>
  <c r="B18" i="12"/>
  <c r="I17" i="12"/>
  <c r="G17" i="12"/>
  <c r="E17" i="12"/>
  <c r="C17" i="12"/>
  <c r="H17" i="12" s="1"/>
  <c r="B17" i="12"/>
  <c r="E16" i="12"/>
  <c r="C16" i="12"/>
  <c r="B16" i="12"/>
  <c r="I15" i="12"/>
  <c r="E15" i="12"/>
  <c r="C15" i="12"/>
  <c r="H15" i="12" s="1"/>
  <c r="B15" i="12"/>
  <c r="I14" i="12"/>
  <c r="H14" i="12"/>
  <c r="G14" i="12"/>
  <c r="E14" i="12"/>
  <c r="C14" i="12"/>
  <c r="B14" i="12"/>
  <c r="I13" i="12"/>
  <c r="H13" i="12"/>
  <c r="G13" i="12"/>
  <c r="E13" i="12"/>
  <c r="C13" i="12"/>
  <c r="B13" i="12"/>
  <c r="E12" i="12"/>
  <c r="C12" i="12"/>
  <c r="G12" i="12" s="1"/>
  <c r="B12" i="12"/>
  <c r="E11" i="12"/>
  <c r="C11" i="12"/>
  <c r="B11" i="12"/>
  <c r="I10" i="12"/>
  <c r="H10" i="12"/>
  <c r="G10" i="12"/>
  <c r="E10" i="12"/>
  <c r="C10" i="12"/>
  <c r="B10" i="12"/>
  <c r="I9" i="12"/>
  <c r="E9" i="12"/>
  <c r="C9" i="12"/>
  <c r="H9" i="12" s="1"/>
  <c r="B9" i="12"/>
  <c r="E8" i="12"/>
  <c r="C8" i="12"/>
  <c r="B8" i="12"/>
  <c r="H7" i="12"/>
  <c r="E7" i="12"/>
  <c r="C7" i="12"/>
  <c r="B7" i="12"/>
  <c r="E6" i="12"/>
  <c r="C6" i="12"/>
  <c r="B6" i="12"/>
  <c r="E5" i="12"/>
  <c r="C5" i="12"/>
  <c r="B5" i="12"/>
  <c r="E4" i="12"/>
  <c r="C4" i="12"/>
  <c r="B4" i="12"/>
  <c r="F54" i="11"/>
  <c r="E54" i="11"/>
  <c r="C54" i="11"/>
  <c r="D54" i="11" s="1"/>
  <c r="H54" i="11" s="1"/>
  <c r="B54" i="11"/>
  <c r="F53" i="11"/>
  <c r="E53" i="11"/>
  <c r="C53" i="11"/>
  <c r="D53" i="11" s="1"/>
  <c r="B53" i="11"/>
  <c r="H52" i="11"/>
  <c r="G52" i="11"/>
  <c r="I52" i="11" s="1"/>
  <c r="F52" i="11"/>
  <c r="E52" i="11"/>
  <c r="C52" i="11"/>
  <c r="D52" i="11" s="1"/>
  <c r="B52" i="11"/>
  <c r="F51" i="11"/>
  <c r="E51" i="11"/>
  <c r="C51" i="11"/>
  <c r="D51" i="11" s="1"/>
  <c r="B51" i="11"/>
  <c r="H50" i="11"/>
  <c r="F50" i="11"/>
  <c r="E50" i="11"/>
  <c r="C50" i="11"/>
  <c r="D50" i="11" s="1"/>
  <c r="G50" i="11" s="1"/>
  <c r="I50" i="11" s="1"/>
  <c r="B50" i="11"/>
  <c r="H49" i="11"/>
  <c r="F49" i="11"/>
  <c r="E49" i="11"/>
  <c r="C49" i="11"/>
  <c r="D49" i="11" s="1"/>
  <c r="B49" i="11"/>
  <c r="H48" i="11"/>
  <c r="F48" i="11"/>
  <c r="E48" i="11"/>
  <c r="C48" i="11"/>
  <c r="D48" i="11" s="1"/>
  <c r="B48" i="11"/>
  <c r="F47" i="11"/>
  <c r="E47" i="11"/>
  <c r="C47" i="11"/>
  <c r="D47" i="11" s="1"/>
  <c r="B47" i="11"/>
  <c r="H46" i="11"/>
  <c r="F46" i="11"/>
  <c r="E46" i="11"/>
  <c r="C46" i="11"/>
  <c r="D46" i="11" s="1"/>
  <c r="G46" i="11" s="1"/>
  <c r="B46" i="11"/>
  <c r="H45" i="11"/>
  <c r="F45" i="11"/>
  <c r="E45" i="11"/>
  <c r="C45" i="11"/>
  <c r="D45" i="11" s="1"/>
  <c r="B45" i="11"/>
  <c r="H44" i="11"/>
  <c r="F44" i="11"/>
  <c r="E44" i="11"/>
  <c r="C44" i="11"/>
  <c r="D44" i="11" s="1"/>
  <c r="B44" i="11"/>
  <c r="F43" i="11"/>
  <c r="E43" i="11"/>
  <c r="C43" i="11"/>
  <c r="D43" i="11" s="1"/>
  <c r="B43" i="11"/>
  <c r="H42" i="11"/>
  <c r="F42" i="11"/>
  <c r="E42" i="11"/>
  <c r="C42" i="11"/>
  <c r="D42" i="11" s="1"/>
  <c r="G42" i="11" s="1"/>
  <c r="B42" i="11"/>
  <c r="H41" i="11"/>
  <c r="F41" i="11"/>
  <c r="E41" i="11"/>
  <c r="C41" i="11"/>
  <c r="D41" i="11" s="1"/>
  <c r="B41" i="11"/>
  <c r="H40" i="11"/>
  <c r="F40" i="11"/>
  <c r="E40" i="11"/>
  <c r="C40" i="11"/>
  <c r="D40" i="11" s="1"/>
  <c r="B40" i="11"/>
  <c r="F39" i="11"/>
  <c r="E39" i="11"/>
  <c r="C39" i="11"/>
  <c r="D39" i="11" s="1"/>
  <c r="B39" i="11"/>
  <c r="H38" i="11"/>
  <c r="F38" i="11"/>
  <c r="E38" i="11"/>
  <c r="C38" i="11"/>
  <c r="D38" i="11" s="1"/>
  <c r="G38" i="11" s="1"/>
  <c r="B38" i="11"/>
  <c r="F37" i="11"/>
  <c r="H37" i="11" s="1"/>
  <c r="E37" i="11"/>
  <c r="C37" i="11"/>
  <c r="D37" i="11" s="1"/>
  <c r="G37" i="11" s="1"/>
  <c r="B37" i="11"/>
  <c r="H36" i="11"/>
  <c r="F36" i="11"/>
  <c r="E36" i="11"/>
  <c r="G36" i="11" s="1"/>
  <c r="I36" i="11" s="1"/>
  <c r="C36" i="11"/>
  <c r="D36" i="11" s="1"/>
  <c r="B36" i="11"/>
  <c r="H35" i="11"/>
  <c r="F35" i="11"/>
  <c r="E35" i="11"/>
  <c r="C35" i="11"/>
  <c r="D35" i="11" s="1"/>
  <c r="G35" i="11" s="1"/>
  <c r="B35" i="11"/>
  <c r="H34" i="11"/>
  <c r="G34" i="11"/>
  <c r="F34" i="11"/>
  <c r="E34" i="11"/>
  <c r="C34" i="11"/>
  <c r="D34" i="11" s="1"/>
  <c r="B34" i="11"/>
  <c r="G33" i="11"/>
  <c r="F33" i="11"/>
  <c r="E33" i="11"/>
  <c r="C33" i="11"/>
  <c r="D33" i="11" s="1"/>
  <c r="B33" i="11"/>
  <c r="F32" i="11"/>
  <c r="E32" i="11"/>
  <c r="C32" i="11"/>
  <c r="D32" i="11" s="1"/>
  <c r="B32" i="11"/>
  <c r="F31" i="11"/>
  <c r="E31" i="11"/>
  <c r="C31" i="11"/>
  <c r="D31" i="11" s="1"/>
  <c r="B31" i="11"/>
  <c r="I30" i="11"/>
  <c r="G30" i="11"/>
  <c r="F30" i="11"/>
  <c r="E30" i="11"/>
  <c r="C30" i="11"/>
  <c r="D30" i="11" s="1"/>
  <c r="H30" i="11" s="1"/>
  <c r="B30" i="11"/>
  <c r="I29" i="11"/>
  <c r="H29" i="11"/>
  <c r="F29" i="11"/>
  <c r="E29" i="11"/>
  <c r="C29" i="11"/>
  <c r="D29" i="11" s="1"/>
  <c r="G29" i="11" s="1"/>
  <c r="B29" i="11"/>
  <c r="H28" i="11"/>
  <c r="F28" i="11"/>
  <c r="E28" i="11"/>
  <c r="G28" i="11" s="1"/>
  <c r="I28" i="11" s="1"/>
  <c r="C28" i="11"/>
  <c r="D28" i="11" s="1"/>
  <c r="B28" i="11"/>
  <c r="F27" i="11"/>
  <c r="E27" i="11"/>
  <c r="C27" i="11"/>
  <c r="D27" i="11" s="1"/>
  <c r="B27" i="11"/>
  <c r="H26" i="11"/>
  <c r="G26" i="11"/>
  <c r="F26" i="11"/>
  <c r="E26" i="11"/>
  <c r="C26" i="11"/>
  <c r="D26" i="11" s="1"/>
  <c r="B26" i="11"/>
  <c r="F25" i="11"/>
  <c r="E25" i="11"/>
  <c r="G25" i="11" s="1"/>
  <c r="C25" i="11"/>
  <c r="D25" i="11" s="1"/>
  <c r="B25" i="11"/>
  <c r="F24" i="11"/>
  <c r="E24" i="11"/>
  <c r="C24" i="11"/>
  <c r="D24" i="11" s="1"/>
  <c r="B24" i="11"/>
  <c r="H23" i="11"/>
  <c r="F23" i="11"/>
  <c r="E23" i="11"/>
  <c r="C23" i="11"/>
  <c r="D23" i="11" s="1"/>
  <c r="G23" i="11" s="1"/>
  <c r="B23" i="11"/>
  <c r="G22" i="11"/>
  <c r="I22" i="11" s="1"/>
  <c r="F22" i="11"/>
  <c r="E22" i="11"/>
  <c r="C22" i="11"/>
  <c r="D22" i="11" s="1"/>
  <c r="H22" i="11" s="1"/>
  <c r="B22" i="11"/>
  <c r="H21" i="11"/>
  <c r="F21" i="11"/>
  <c r="E21" i="11"/>
  <c r="C21" i="11"/>
  <c r="D21" i="11" s="1"/>
  <c r="G21" i="11" s="1"/>
  <c r="I21" i="11" s="1"/>
  <c r="B21" i="11"/>
  <c r="H20" i="11"/>
  <c r="F20" i="11"/>
  <c r="E20" i="11"/>
  <c r="G20" i="11" s="1"/>
  <c r="I20" i="11" s="1"/>
  <c r="C20" i="11"/>
  <c r="D20" i="11" s="1"/>
  <c r="B20" i="11"/>
  <c r="F19" i="11"/>
  <c r="E19" i="11"/>
  <c r="C19" i="11"/>
  <c r="D19" i="11" s="1"/>
  <c r="B19" i="11"/>
  <c r="H18" i="11"/>
  <c r="G18" i="11"/>
  <c r="I18" i="11" s="1"/>
  <c r="F18" i="11"/>
  <c r="E18" i="11"/>
  <c r="C18" i="11"/>
  <c r="D18" i="11" s="1"/>
  <c r="B18" i="11"/>
  <c r="G17" i="11"/>
  <c r="F17" i="11"/>
  <c r="E17" i="11"/>
  <c r="C17" i="11"/>
  <c r="D17" i="11" s="1"/>
  <c r="B17" i="11"/>
  <c r="F16" i="11"/>
  <c r="E16" i="11"/>
  <c r="C16" i="11"/>
  <c r="D16" i="11" s="1"/>
  <c r="B16" i="11"/>
  <c r="H15" i="11"/>
  <c r="F15" i="11"/>
  <c r="E15" i="11"/>
  <c r="C15" i="11"/>
  <c r="D15" i="11" s="1"/>
  <c r="B15" i="11"/>
  <c r="F14" i="11"/>
  <c r="E14" i="11"/>
  <c r="C14" i="11"/>
  <c r="D14" i="11" s="1"/>
  <c r="B14" i="11"/>
  <c r="F13" i="11"/>
  <c r="H13" i="11" s="1"/>
  <c r="E13" i="11"/>
  <c r="C13" i="11"/>
  <c r="D13" i="11" s="1"/>
  <c r="G13" i="11" s="1"/>
  <c r="I13" i="11" s="1"/>
  <c r="B13" i="11"/>
  <c r="I12" i="11"/>
  <c r="H12" i="11"/>
  <c r="F12" i="11"/>
  <c r="E12" i="11"/>
  <c r="G12" i="11" s="1"/>
  <c r="C12" i="11"/>
  <c r="D12" i="11" s="1"/>
  <c r="B12" i="11"/>
  <c r="F11" i="11"/>
  <c r="E11" i="11"/>
  <c r="C11" i="11"/>
  <c r="D11" i="11" s="1"/>
  <c r="G11" i="11" s="1"/>
  <c r="B11" i="11"/>
  <c r="G10" i="11"/>
  <c r="F10" i="11"/>
  <c r="H10" i="11" s="1"/>
  <c r="E10" i="11"/>
  <c r="C10" i="11"/>
  <c r="D10" i="11" s="1"/>
  <c r="B10" i="11"/>
  <c r="G9" i="11"/>
  <c r="F9" i="11"/>
  <c r="E9" i="11"/>
  <c r="C9" i="11"/>
  <c r="D9" i="11" s="1"/>
  <c r="B9" i="11"/>
  <c r="F8" i="11"/>
  <c r="E8" i="11"/>
  <c r="C8" i="11"/>
  <c r="D8" i="11" s="1"/>
  <c r="B8" i="11"/>
  <c r="H7" i="11"/>
  <c r="F7" i="11"/>
  <c r="E7" i="11"/>
  <c r="C7" i="11"/>
  <c r="D7" i="11" s="1"/>
  <c r="B7" i="11"/>
  <c r="F6" i="11"/>
  <c r="E6" i="11"/>
  <c r="C6" i="11"/>
  <c r="D6" i="11" s="1"/>
  <c r="B6" i="11"/>
  <c r="F5" i="11"/>
  <c r="E5" i="11"/>
  <c r="D5" i="11"/>
  <c r="C5" i="11"/>
  <c r="B5" i="11"/>
  <c r="F4" i="11"/>
  <c r="E4" i="11"/>
  <c r="D4" i="11"/>
  <c r="C4" i="11"/>
  <c r="B4" i="11"/>
  <c r="K56" i="10"/>
  <c r="J56" i="10"/>
  <c r="I56" i="10"/>
  <c r="H56" i="10"/>
  <c r="G56" i="10"/>
  <c r="F56" i="10"/>
  <c r="E56" i="10"/>
  <c r="K55" i="10"/>
  <c r="D55" i="10"/>
  <c r="C55" i="10"/>
  <c r="B55" i="10"/>
  <c r="K54" i="10"/>
  <c r="D54" i="10"/>
  <c r="C54" i="10"/>
  <c r="B54" i="10"/>
  <c r="K53" i="10"/>
  <c r="D53" i="10"/>
  <c r="C53" i="10"/>
  <c r="B53" i="10"/>
  <c r="K52" i="10"/>
  <c r="D52" i="10"/>
  <c r="C52" i="10"/>
  <c r="B52" i="10"/>
  <c r="K51" i="10"/>
  <c r="D51" i="10"/>
  <c r="C51" i="10"/>
  <c r="B51" i="10"/>
  <c r="K50" i="10"/>
  <c r="D50" i="10"/>
  <c r="C50" i="10"/>
  <c r="B50" i="10"/>
  <c r="K49" i="10"/>
  <c r="D49" i="10"/>
  <c r="C49" i="10"/>
  <c r="B49" i="10"/>
  <c r="K48" i="10"/>
  <c r="D48" i="10"/>
  <c r="C48" i="10"/>
  <c r="B48" i="10"/>
  <c r="K47" i="10"/>
  <c r="D47" i="10"/>
  <c r="C47" i="10"/>
  <c r="B47" i="10"/>
  <c r="K46" i="10"/>
  <c r="D46" i="10"/>
  <c r="C46" i="10"/>
  <c r="B46" i="10"/>
  <c r="K45" i="10"/>
  <c r="D45" i="10"/>
  <c r="C45" i="10"/>
  <c r="B45" i="10"/>
  <c r="K44" i="10"/>
  <c r="D44" i="10"/>
  <c r="C44" i="10"/>
  <c r="B44" i="10"/>
  <c r="K43" i="10"/>
  <c r="D43" i="10"/>
  <c r="C43" i="10"/>
  <c r="B43" i="10"/>
  <c r="K42" i="10"/>
  <c r="D42" i="10"/>
  <c r="C42" i="10"/>
  <c r="B42" i="10"/>
  <c r="K41" i="10"/>
  <c r="D41" i="10"/>
  <c r="C41" i="10"/>
  <c r="B41" i="10"/>
  <c r="K40" i="10"/>
  <c r="D40" i="10"/>
  <c r="C40" i="10"/>
  <c r="B40" i="10"/>
  <c r="K39" i="10"/>
  <c r="D39" i="10"/>
  <c r="C39" i="10"/>
  <c r="B39" i="10"/>
  <c r="K38" i="10"/>
  <c r="D38" i="10"/>
  <c r="C38" i="10"/>
  <c r="B38" i="10"/>
  <c r="K37" i="10"/>
  <c r="D37" i="10"/>
  <c r="C37" i="10"/>
  <c r="B37" i="10"/>
  <c r="K36" i="10"/>
  <c r="D36" i="10"/>
  <c r="C36" i="10"/>
  <c r="B36" i="10"/>
  <c r="K35" i="10"/>
  <c r="D35" i="10"/>
  <c r="C35" i="10"/>
  <c r="B35" i="10"/>
  <c r="K34" i="10"/>
  <c r="D34" i="10"/>
  <c r="C34" i="10"/>
  <c r="B34" i="10"/>
  <c r="K33" i="10"/>
  <c r="D33" i="10"/>
  <c r="C33" i="10"/>
  <c r="B33" i="10"/>
  <c r="K32" i="10"/>
  <c r="D32" i="10"/>
  <c r="C32" i="10"/>
  <c r="B32" i="10"/>
  <c r="K31" i="10"/>
  <c r="D31" i="10"/>
  <c r="C31" i="10"/>
  <c r="B31" i="10"/>
  <c r="K30" i="10"/>
  <c r="D30" i="10"/>
  <c r="C30" i="10"/>
  <c r="B30" i="10"/>
  <c r="K29" i="10"/>
  <c r="D29" i="10"/>
  <c r="C29" i="10"/>
  <c r="B29" i="10"/>
  <c r="K28" i="10"/>
  <c r="D28" i="10"/>
  <c r="C28" i="10"/>
  <c r="B28" i="10"/>
  <c r="K27" i="10"/>
  <c r="D27" i="10"/>
  <c r="C27" i="10"/>
  <c r="B27" i="10"/>
  <c r="K26" i="10"/>
  <c r="D26" i="10"/>
  <c r="C26" i="10"/>
  <c r="B26" i="10"/>
  <c r="K25" i="10"/>
  <c r="D25" i="10"/>
  <c r="C25" i="10"/>
  <c r="B25" i="10"/>
  <c r="K24" i="10"/>
  <c r="D24" i="10"/>
  <c r="C24" i="10"/>
  <c r="B24" i="10"/>
  <c r="K23" i="10"/>
  <c r="D23" i="10"/>
  <c r="C23" i="10"/>
  <c r="B23" i="10"/>
  <c r="K22" i="10"/>
  <c r="D22" i="10"/>
  <c r="C22" i="10"/>
  <c r="B22" i="10"/>
  <c r="K21" i="10"/>
  <c r="D21" i="10"/>
  <c r="C21" i="10"/>
  <c r="B21" i="10"/>
  <c r="K20" i="10"/>
  <c r="D20" i="10"/>
  <c r="C20" i="10"/>
  <c r="B20" i="10"/>
  <c r="K19" i="10"/>
  <c r="D19" i="10"/>
  <c r="C19" i="10"/>
  <c r="B19" i="10"/>
  <c r="K18" i="10"/>
  <c r="D18" i="10"/>
  <c r="C18" i="10"/>
  <c r="B18" i="10"/>
  <c r="K17" i="10"/>
  <c r="D17" i="10"/>
  <c r="C17" i="10"/>
  <c r="B17" i="10"/>
  <c r="K16" i="10"/>
  <c r="D16" i="10"/>
  <c r="C16" i="10"/>
  <c r="B16" i="10"/>
  <c r="K15" i="10"/>
  <c r="D15" i="10"/>
  <c r="C15" i="10"/>
  <c r="B15" i="10"/>
  <c r="K14" i="10"/>
  <c r="D14" i="10"/>
  <c r="C14" i="10"/>
  <c r="B14" i="10"/>
  <c r="K13" i="10"/>
  <c r="D13" i="10"/>
  <c r="C13" i="10"/>
  <c r="B13" i="10"/>
  <c r="K12" i="10"/>
  <c r="D12" i="10"/>
  <c r="C12" i="10"/>
  <c r="B12" i="10"/>
  <c r="K11" i="10"/>
  <c r="D11" i="10"/>
  <c r="C11" i="10"/>
  <c r="B11" i="10"/>
  <c r="K10" i="10"/>
  <c r="D10" i="10"/>
  <c r="C10" i="10"/>
  <c r="B10" i="10"/>
  <c r="K9" i="10"/>
  <c r="D9" i="10"/>
  <c r="C9" i="10"/>
  <c r="B9" i="10"/>
  <c r="K8" i="10"/>
  <c r="D8" i="10"/>
  <c r="C8" i="10"/>
  <c r="B8" i="10"/>
  <c r="K7" i="10"/>
  <c r="D7" i="10"/>
  <c r="C7" i="10"/>
  <c r="B7" i="10"/>
  <c r="K6" i="10"/>
  <c r="D6" i="10"/>
  <c r="C6" i="10"/>
  <c r="B6" i="10"/>
  <c r="B4" i="9"/>
  <c r="F22" i="8"/>
  <c r="E8" i="8"/>
  <c r="B8" i="8"/>
  <c r="E7" i="8"/>
  <c r="B7" i="8"/>
  <c r="E6" i="8"/>
  <c r="B6" i="8"/>
  <c r="R106" i="7"/>
  <c r="S104" i="7"/>
  <c r="N104" i="7"/>
  <c r="M104" i="7"/>
  <c r="F104" i="7"/>
  <c r="G104" i="7" s="1"/>
  <c r="D104" i="7"/>
  <c r="Q104" i="7" s="1"/>
  <c r="C104" i="7"/>
  <c r="B104" i="7"/>
  <c r="P103" i="7"/>
  <c r="O103" i="7"/>
  <c r="N103" i="7"/>
  <c r="L103" i="7"/>
  <c r="F103" i="7"/>
  <c r="G103" i="7" s="1"/>
  <c r="D103" i="7"/>
  <c r="M103" i="7" s="1"/>
  <c r="C103" i="7"/>
  <c r="B103" i="7"/>
  <c r="S102" i="7"/>
  <c r="Q102" i="7"/>
  <c r="P102" i="7"/>
  <c r="N102" i="7"/>
  <c r="M102" i="7"/>
  <c r="L102" i="7"/>
  <c r="J102" i="7"/>
  <c r="I102" i="7"/>
  <c r="G102" i="7"/>
  <c r="F102" i="7"/>
  <c r="D102" i="7"/>
  <c r="C102" i="7"/>
  <c r="B102" i="7"/>
  <c r="Q101" i="7"/>
  <c r="P101" i="7"/>
  <c r="O101" i="7"/>
  <c r="I101" i="7"/>
  <c r="J101" i="7" s="1"/>
  <c r="D101" i="7"/>
  <c r="C101" i="7"/>
  <c r="B101" i="7"/>
  <c r="Q100" i="7"/>
  <c r="P100" i="7"/>
  <c r="M100" i="7"/>
  <c r="I100" i="7"/>
  <c r="J100" i="7" s="1"/>
  <c r="D100" i="7"/>
  <c r="C100" i="7"/>
  <c r="B100" i="7"/>
  <c r="O99" i="7"/>
  <c r="N99" i="7"/>
  <c r="M99" i="7"/>
  <c r="F99" i="7"/>
  <c r="G99" i="7" s="1"/>
  <c r="D99" i="7"/>
  <c r="P99" i="7" s="1"/>
  <c r="C99" i="7"/>
  <c r="B99" i="7"/>
  <c r="S98" i="7"/>
  <c r="Q98" i="7"/>
  <c r="P98" i="7"/>
  <c r="N98" i="7"/>
  <c r="M98" i="7"/>
  <c r="L98" i="7"/>
  <c r="I98" i="7"/>
  <c r="J98" i="7" s="1"/>
  <c r="G98" i="7"/>
  <c r="F98" i="7"/>
  <c r="D98" i="7"/>
  <c r="C98" i="7"/>
  <c r="B98" i="7"/>
  <c r="S97" i="7"/>
  <c r="P97" i="7"/>
  <c r="O97" i="7"/>
  <c r="L97" i="7"/>
  <c r="I97" i="7"/>
  <c r="J97" i="7" s="1"/>
  <c r="G97" i="7"/>
  <c r="F97" i="7"/>
  <c r="D97" i="7"/>
  <c r="C97" i="7"/>
  <c r="B97" i="7"/>
  <c r="S96" i="7"/>
  <c r="P96" i="7"/>
  <c r="O96" i="7"/>
  <c r="N96" i="7"/>
  <c r="M96" i="7"/>
  <c r="I96" i="7"/>
  <c r="J96" i="7" s="1"/>
  <c r="G96" i="7"/>
  <c r="F96" i="7"/>
  <c r="D96" i="7"/>
  <c r="C96" i="7"/>
  <c r="B96" i="7"/>
  <c r="N95" i="7"/>
  <c r="M95" i="7"/>
  <c r="L95" i="7"/>
  <c r="F95" i="7"/>
  <c r="G95" i="7" s="1"/>
  <c r="D95" i="7"/>
  <c r="C95" i="7"/>
  <c r="B95" i="7"/>
  <c r="S94" i="7"/>
  <c r="Q94" i="7"/>
  <c r="P94" i="7"/>
  <c r="N94" i="7"/>
  <c r="M94" i="7"/>
  <c r="L94" i="7"/>
  <c r="J94" i="7"/>
  <c r="I94" i="7"/>
  <c r="G94" i="7"/>
  <c r="F94" i="7"/>
  <c r="D94" i="7"/>
  <c r="C94" i="7"/>
  <c r="B94" i="7"/>
  <c r="S93" i="7"/>
  <c r="O93" i="7"/>
  <c r="L93" i="7"/>
  <c r="G93" i="7"/>
  <c r="F93" i="7"/>
  <c r="D93" i="7"/>
  <c r="P93" i="7" s="1"/>
  <c r="C93" i="7"/>
  <c r="B93" i="7"/>
  <c r="D92" i="7"/>
  <c r="C92" i="7"/>
  <c r="B92" i="7"/>
  <c r="D91" i="7"/>
  <c r="C91" i="7"/>
  <c r="B91" i="7"/>
  <c r="S90" i="7"/>
  <c r="Q90" i="7"/>
  <c r="P90" i="7"/>
  <c r="N90" i="7"/>
  <c r="M90" i="7"/>
  <c r="L90" i="7"/>
  <c r="J90" i="7"/>
  <c r="I90" i="7"/>
  <c r="G90" i="7"/>
  <c r="F90" i="7"/>
  <c r="D90" i="7"/>
  <c r="C90" i="7"/>
  <c r="B90" i="7"/>
  <c r="S89" i="7"/>
  <c r="Q89" i="7"/>
  <c r="L89" i="7"/>
  <c r="I89" i="7"/>
  <c r="J89" i="7" s="1"/>
  <c r="F89" i="7"/>
  <c r="G89" i="7" s="1"/>
  <c r="D89" i="7"/>
  <c r="C89" i="7"/>
  <c r="B89" i="7"/>
  <c r="D88" i="7"/>
  <c r="C88" i="7"/>
  <c r="B88" i="7"/>
  <c r="P87" i="7"/>
  <c r="O87" i="7"/>
  <c r="N87" i="7"/>
  <c r="M87" i="7"/>
  <c r="L87" i="7"/>
  <c r="F87" i="7"/>
  <c r="G87" i="7" s="1"/>
  <c r="D87" i="7"/>
  <c r="C87" i="7"/>
  <c r="B87" i="7"/>
  <c r="S86" i="7"/>
  <c r="Q86" i="7"/>
  <c r="P86" i="7"/>
  <c r="N86" i="7"/>
  <c r="M86" i="7"/>
  <c r="L86" i="7"/>
  <c r="I86" i="7"/>
  <c r="J86" i="7" s="1"/>
  <c r="G86" i="7"/>
  <c r="F86" i="7"/>
  <c r="D86" i="7"/>
  <c r="C86" i="7"/>
  <c r="B86" i="7"/>
  <c r="D85" i="7"/>
  <c r="C85" i="7"/>
  <c r="B85" i="7"/>
  <c r="Q84" i="7"/>
  <c r="P84" i="7"/>
  <c r="O84" i="7"/>
  <c r="M84" i="7"/>
  <c r="I84" i="7"/>
  <c r="J84" i="7" s="1"/>
  <c r="D84" i="7"/>
  <c r="C84" i="7"/>
  <c r="B84" i="7"/>
  <c r="O83" i="7"/>
  <c r="N83" i="7"/>
  <c r="M83" i="7"/>
  <c r="F83" i="7"/>
  <c r="G83" i="7" s="1"/>
  <c r="D83" i="7"/>
  <c r="C83" i="7"/>
  <c r="B83" i="7"/>
  <c r="S82" i="7"/>
  <c r="Q82" i="7"/>
  <c r="N82" i="7"/>
  <c r="M82" i="7"/>
  <c r="L82" i="7"/>
  <c r="J82" i="7"/>
  <c r="I82" i="7"/>
  <c r="D82" i="7"/>
  <c r="C82" i="7"/>
  <c r="B82" i="7"/>
  <c r="S81" i="7"/>
  <c r="Q81" i="7"/>
  <c r="L81" i="7"/>
  <c r="I81" i="7"/>
  <c r="J81" i="7" s="1"/>
  <c r="F81" i="7"/>
  <c r="G81" i="7" s="1"/>
  <c r="D81" i="7"/>
  <c r="C81" i="7"/>
  <c r="B81" i="7"/>
  <c r="D80" i="7"/>
  <c r="C80" i="7"/>
  <c r="B80" i="7"/>
  <c r="Q79" i="7"/>
  <c r="P79" i="7"/>
  <c r="O79" i="7"/>
  <c r="L79" i="7"/>
  <c r="I79" i="7"/>
  <c r="J79" i="7" s="1"/>
  <c r="D79" i="7"/>
  <c r="M79" i="7" s="1"/>
  <c r="C79" i="7"/>
  <c r="B79" i="7"/>
  <c r="Q78" i="7"/>
  <c r="O78" i="7"/>
  <c r="M78" i="7"/>
  <c r="D78" i="7"/>
  <c r="P78" i="7" s="1"/>
  <c r="C78" i="7"/>
  <c r="B78" i="7"/>
  <c r="Q77" i="7"/>
  <c r="P77" i="7"/>
  <c r="M77" i="7"/>
  <c r="L77" i="7"/>
  <c r="I77" i="7"/>
  <c r="J77" i="7" s="1"/>
  <c r="F77" i="7"/>
  <c r="G77" i="7" s="1"/>
  <c r="D77" i="7"/>
  <c r="C77" i="7"/>
  <c r="B77" i="7"/>
  <c r="D76" i="7"/>
  <c r="C76" i="7"/>
  <c r="B76" i="7"/>
  <c r="Q75" i="7"/>
  <c r="P75" i="7"/>
  <c r="O75" i="7"/>
  <c r="L75" i="7"/>
  <c r="I75" i="7"/>
  <c r="J75" i="7" s="1"/>
  <c r="D75" i="7"/>
  <c r="M75" i="7" s="1"/>
  <c r="C75" i="7"/>
  <c r="B75" i="7"/>
  <c r="Q74" i="7"/>
  <c r="O74" i="7"/>
  <c r="M74" i="7"/>
  <c r="D74" i="7"/>
  <c r="P74" i="7" s="1"/>
  <c r="C74" i="7"/>
  <c r="B74" i="7"/>
  <c r="P73" i="7"/>
  <c r="D73" i="7"/>
  <c r="C73" i="7"/>
  <c r="B73" i="7"/>
  <c r="P72" i="7"/>
  <c r="O72" i="7"/>
  <c r="N72" i="7"/>
  <c r="L72" i="7"/>
  <c r="I72" i="7"/>
  <c r="J72" i="7" s="1"/>
  <c r="D72" i="7"/>
  <c r="M72" i="7" s="1"/>
  <c r="C72" i="7"/>
  <c r="B72" i="7"/>
  <c r="O71" i="7"/>
  <c r="M71" i="7"/>
  <c r="D71" i="7"/>
  <c r="P71" i="7" s="1"/>
  <c r="C71" i="7"/>
  <c r="B71" i="7"/>
  <c r="D70" i="7"/>
  <c r="C70" i="7"/>
  <c r="B70" i="7"/>
  <c r="O69" i="7"/>
  <c r="L69" i="7"/>
  <c r="I69" i="7"/>
  <c r="J69" i="7" s="1"/>
  <c r="D69" i="7"/>
  <c r="P69" i="7" s="1"/>
  <c r="C69" i="7"/>
  <c r="B69" i="7"/>
  <c r="P68" i="7"/>
  <c r="O68" i="7"/>
  <c r="M68" i="7"/>
  <c r="L68" i="7"/>
  <c r="I68" i="7"/>
  <c r="J68" i="7" s="1"/>
  <c r="F68" i="7"/>
  <c r="G68" i="7" s="1"/>
  <c r="D68" i="7"/>
  <c r="C68" i="7"/>
  <c r="B68" i="7"/>
  <c r="P67" i="7"/>
  <c r="O67" i="7"/>
  <c r="M67" i="7"/>
  <c r="L67" i="7"/>
  <c r="I67" i="7"/>
  <c r="J67" i="7" s="1"/>
  <c r="F67" i="7"/>
  <c r="G67" i="7" s="1"/>
  <c r="D67" i="7"/>
  <c r="C67" i="7"/>
  <c r="B67" i="7"/>
  <c r="P66" i="7"/>
  <c r="N66" i="7"/>
  <c r="M66" i="7"/>
  <c r="D66" i="7"/>
  <c r="O66" i="7" s="1"/>
  <c r="C66" i="7"/>
  <c r="B66" i="7"/>
  <c r="P65" i="7"/>
  <c r="D65" i="7"/>
  <c r="C65" i="7"/>
  <c r="B65" i="7"/>
  <c r="P64" i="7"/>
  <c r="O64" i="7"/>
  <c r="N64" i="7"/>
  <c r="L64" i="7"/>
  <c r="I64" i="7"/>
  <c r="J64" i="7" s="1"/>
  <c r="D64" i="7"/>
  <c r="M64" i="7" s="1"/>
  <c r="C64" i="7"/>
  <c r="B64" i="7"/>
  <c r="O63" i="7"/>
  <c r="M63" i="7"/>
  <c r="D63" i="7"/>
  <c r="P63" i="7" s="1"/>
  <c r="C63" i="7"/>
  <c r="B63" i="7"/>
  <c r="D62" i="7"/>
  <c r="C62" i="7"/>
  <c r="B62" i="7"/>
  <c r="O61" i="7"/>
  <c r="L61" i="7"/>
  <c r="I61" i="7"/>
  <c r="J61" i="7" s="1"/>
  <c r="D61" i="7"/>
  <c r="P61" i="7" s="1"/>
  <c r="C61" i="7"/>
  <c r="B61" i="7"/>
  <c r="S60" i="7"/>
  <c r="Q60" i="7"/>
  <c r="P60" i="7"/>
  <c r="N60" i="7"/>
  <c r="M60" i="7"/>
  <c r="L60" i="7"/>
  <c r="J60" i="7"/>
  <c r="I60" i="7"/>
  <c r="F60" i="7"/>
  <c r="G60" i="7" s="1"/>
  <c r="D60" i="7"/>
  <c r="C60" i="7"/>
  <c r="B60" i="7"/>
  <c r="N59" i="7"/>
  <c r="D59" i="7"/>
  <c r="C59" i="7"/>
  <c r="B59" i="7"/>
  <c r="M58" i="7"/>
  <c r="L58" i="7"/>
  <c r="D58" i="7"/>
  <c r="N58" i="7" s="1"/>
  <c r="C58" i="7"/>
  <c r="B58" i="7"/>
  <c r="S57" i="7"/>
  <c r="M57" i="7"/>
  <c r="I57" i="7"/>
  <c r="J57" i="7" s="1"/>
  <c r="D57" i="7"/>
  <c r="N57" i="7" s="1"/>
  <c r="C57" i="7"/>
  <c r="B57" i="7"/>
  <c r="S56" i="7"/>
  <c r="Q56" i="7"/>
  <c r="P56" i="7"/>
  <c r="N56" i="7"/>
  <c r="M56" i="7"/>
  <c r="L56" i="7"/>
  <c r="J56" i="7"/>
  <c r="I56" i="7"/>
  <c r="F56" i="7"/>
  <c r="G56" i="7" s="1"/>
  <c r="D56" i="7"/>
  <c r="C56" i="7"/>
  <c r="B56" i="7"/>
  <c r="N55" i="7"/>
  <c r="D55" i="7"/>
  <c r="C55" i="7"/>
  <c r="B55" i="7"/>
  <c r="M54" i="7"/>
  <c r="L54" i="7"/>
  <c r="D54" i="7"/>
  <c r="N54" i="7" s="1"/>
  <c r="C54" i="7"/>
  <c r="B54" i="7"/>
  <c r="S53" i="7"/>
  <c r="M53" i="7"/>
  <c r="I53" i="7"/>
  <c r="J53" i="7" s="1"/>
  <c r="D53" i="7"/>
  <c r="N53" i="7" s="1"/>
  <c r="C53" i="7"/>
  <c r="B53" i="7"/>
  <c r="S52" i="7"/>
  <c r="Q52" i="7"/>
  <c r="P52" i="7"/>
  <c r="N52" i="7"/>
  <c r="M52" i="7"/>
  <c r="L52" i="7"/>
  <c r="J52" i="7"/>
  <c r="I52" i="7"/>
  <c r="F52" i="7"/>
  <c r="G52" i="7" s="1"/>
  <c r="D52" i="7"/>
  <c r="C52" i="7"/>
  <c r="B52" i="7"/>
  <c r="N51" i="7"/>
  <c r="D51" i="7"/>
  <c r="C51" i="7"/>
  <c r="B51" i="7"/>
  <c r="M50" i="7"/>
  <c r="L50" i="7"/>
  <c r="D50" i="7"/>
  <c r="N50" i="7" s="1"/>
  <c r="C50" i="7"/>
  <c r="B50" i="7"/>
  <c r="S49" i="7"/>
  <c r="M49" i="7"/>
  <c r="I49" i="7"/>
  <c r="J49" i="7" s="1"/>
  <c r="D49" i="7"/>
  <c r="N49" i="7" s="1"/>
  <c r="C49" i="7"/>
  <c r="B49" i="7"/>
  <c r="S48" i="7"/>
  <c r="Q48" i="7"/>
  <c r="P48" i="7"/>
  <c r="N48" i="7"/>
  <c r="M48" i="7"/>
  <c r="L48" i="7"/>
  <c r="J48" i="7"/>
  <c r="I48" i="7"/>
  <c r="F48" i="7"/>
  <c r="G48" i="7" s="1"/>
  <c r="D48" i="7"/>
  <c r="C48" i="7"/>
  <c r="B48" i="7"/>
  <c r="N47" i="7"/>
  <c r="D47" i="7"/>
  <c r="C47" i="7"/>
  <c r="B47" i="7"/>
  <c r="M46" i="7"/>
  <c r="L46" i="7"/>
  <c r="D46" i="7"/>
  <c r="N46" i="7" s="1"/>
  <c r="C46" i="7"/>
  <c r="B46" i="7"/>
  <c r="S45" i="7"/>
  <c r="M45" i="7"/>
  <c r="I45" i="7"/>
  <c r="J45" i="7" s="1"/>
  <c r="D45" i="7"/>
  <c r="N45" i="7" s="1"/>
  <c r="C45" i="7"/>
  <c r="B45" i="7"/>
  <c r="S44" i="7"/>
  <c r="Q44" i="7"/>
  <c r="P44" i="7"/>
  <c r="N44" i="7"/>
  <c r="M44" i="7"/>
  <c r="L44" i="7"/>
  <c r="J44" i="7"/>
  <c r="I44" i="7"/>
  <c r="F44" i="7"/>
  <c r="G44" i="7" s="1"/>
  <c r="D44" i="7"/>
  <c r="C44" i="7"/>
  <c r="B44" i="7"/>
  <c r="N43" i="7"/>
  <c r="D43" i="7"/>
  <c r="C43" i="7"/>
  <c r="B43" i="7"/>
  <c r="M42" i="7"/>
  <c r="L42" i="7"/>
  <c r="D42" i="7"/>
  <c r="N42" i="7" s="1"/>
  <c r="C42" i="7"/>
  <c r="B42" i="7"/>
  <c r="S41" i="7"/>
  <c r="M41" i="7"/>
  <c r="I41" i="7"/>
  <c r="J41" i="7" s="1"/>
  <c r="D41" i="7"/>
  <c r="N41" i="7" s="1"/>
  <c r="C41" i="7"/>
  <c r="B41" i="7"/>
  <c r="S40" i="7"/>
  <c r="Q40" i="7"/>
  <c r="P40" i="7"/>
  <c r="N40" i="7"/>
  <c r="M40" i="7"/>
  <c r="L40" i="7"/>
  <c r="J40" i="7"/>
  <c r="I40" i="7"/>
  <c r="F40" i="7"/>
  <c r="G40" i="7" s="1"/>
  <c r="D40" i="7"/>
  <c r="C40" i="7"/>
  <c r="B40" i="7"/>
  <c r="T39" i="7"/>
  <c r="S39" i="7"/>
  <c r="Q39" i="7"/>
  <c r="P39" i="7"/>
  <c r="O39" i="7"/>
  <c r="M39" i="7"/>
  <c r="L39" i="7"/>
  <c r="J39" i="7"/>
  <c r="I39" i="7"/>
  <c r="F39" i="7"/>
  <c r="G39" i="7" s="1"/>
  <c r="K39" i="7" s="1"/>
  <c r="D39" i="7"/>
  <c r="N39" i="7" s="1"/>
  <c r="C39" i="7"/>
  <c r="B39" i="7"/>
  <c r="T38" i="7"/>
  <c r="S38" i="7"/>
  <c r="Q38" i="7"/>
  <c r="P38" i="7"/>
  <c r="O38" i="7"/>
  <c r="M38" i="7"/>
  <c r="L38" i="7"/>
  <c r="J38" i="7"/>
  <c r="I38" i="7"/>
  <c r="F38" i="7"/>
  <c r="G38" i="7" s="1"/>
  <c r="K38" i="7" s="1"/>
  <c r="D38" i="7"/>
  <c r="N38" i="7" s="1"/>
  <c r="C38" i="7"/>
  <c r="B38" i="7"/>
  <c r="T37" i="7"/>
  <c r="S37" i="7"/>
  <c r="Q37" i="7"/>
  <c r="P37" i="7"/>
  <c r="O37" i="7"/>
  <c r="M37" i="7"/>
  <c r="L37" i="7"/>
  <c r="J37" i="7"/>
  <c r="I37" i="7"/>
  <c r="F37" i="7"/>
  <c r="G37" i="7" s="1"/>
  <c r="K37" i="7" s="1"/>
  <c r="D37" i="7"/>
  <c r="N37" i="7" s="1"/>
  <c r="C37" i="7"/>
  <c r="B37" i="7"/>
  <c r="T36" i="7"/>
  <c r="S36" i="7"/>
  <c r="Q36" i="7"/>
  <c r="P36" i="7"/>
  <c r="O36" i="7"/>
  <c r="M36" i="7"/>
  <c r="L36" i="7"/>
  <c r="J36" i="7"/>
  <c r="I36" i="7"/>
  <c r="F36" i="7"/>
  <c r="G36" i="7" s="1"/>
  <c r="K36" i="7" s="1"/>
  <c r="D36" i="7"/>
  <c r="N36" i="7" s="1"/>
  <c r="C36" i="7"/>
  <c r="B36" i="7"/>
  <c r="T35" i="7"/>
  <c r="S35" i="7"/>
  <c r="Q35" i="7"/>
  <c r="P35" i="7"/>
  <c r="O35" i="7"/>
  <c r="M35" i="7"/>
  <c r="L35" i="7"/>
  <c r="J35" i="7"/>
  <c r="I35" i="7"/>
  <c r="F35" i="7"/>
  <c r="G35" i="7" s="1"/>
  <c r="K35" i="7" s="1"/>
  <c r="D35" i="7"/>
  <c r="N35" i="7" s="1"/>
  <c r="C35" i="7"/>
  <c r="B35" i="7"/>
  <c r="T34" i="7"/>
  <c r="S34" i="7"/>
  <c r="Q34" i="7"/>
  <c r="P34" i="7"/>
  <c r="O34" i="7"/>
  <c r="M34" i="7"/>
  <c r="L34" i="7"/>
  <c r="J34" i="7"/>
  <c r="I34" i="7"/>
  <c r="F34" i="7"/>
  <c r="G34" i="7" s="1"/>
  <c r="K34" i="7" s="1"/>
  <c r="D34" i="7"/>
  <c r="N34" i="7" s="1"/>
  <c r="C34" i="7"/>
  <c r="B34" i="7"/>
  <c r="T33" i="7"/>
  <c r="S33" i="7"/>
  <c r="Q33" i="7"/>
  <c r="P33" i="7"/>
  <c r="O33" i="7"/>
  <c r="M33" i="7"/>
  <c r="L33" i="7"/>
  <c r="J33" i="7"/>
  <c r="I33" i="7"/>
  <c r="F33" i="7"/>
  <c r="G33" i="7" s="1"/>
  <c r="K33" i="7" s="1"/>
  <c r="D33" i="7"/>
  <c r="N33" i="7" s="1"/>
  <c r="C33" i="7"/>
  <c r="B33" i="7"/>
  <c r="T32" i="7"/>
  <c r="S32" i="7"/>
  <c r="Q32" i="7"/>
  <c r="P32" i="7"/>
  <c r="O32" i="7"/>
  <c r="M32" i="7"/>
  <c r="L32" i="7"/>
  <c r="J32" i="7"/>
  <c r="I32" i="7"/>
  <c r="F32" i="7"/>
  <c r="G32" i="7" s="1"/>
  <c r="K32" i="7" s="1"/>
  <c r="D32" i="7"/>
  <c r="N32" i="7" s="1"/>
  <c r="C32" i="7"/>
  <c r="B32" i="7"/>
  <c r="T31" i="7"/>
  <c r="S31" i="7"/>
  <c r="Q31" i="7"/>
  <c r="P31" i="7"/>
  <c r="O31" i="7"/>
  <c r="M31" i="7"/>
  <c r="L31" i="7"/>
  <c r="J31" i="7"/>
  <c r="I31" i="7"/>
  <c r="F31" i="7"/>
  <c r="G31" i="7" s="1"/>
  <c r="K31" i="7" s="1"/>
  <c r="D31" i="7"/>
  <c r="N31" i="7" s="1"/>
  <c r="C31" i="7"/>
  <c r="B31" i="7"/>
  <c r="T30" i="7"/>
  <c r="S30" i="7"/>
  <c r="Q30" i="7"/>
  <c r="P30" i="7"/>
  <c r="O30" i="7"/>
  <c r="M30" i="7"/>
  <c r="L30" i="7"/>
  <c r="J30" i="7"/>
  <c r="I30" i="7"/>
  <c r="F30" i="7"/>
  <c r="G30" i="7" s="1"/>
  <c r="K30" i="7" s="1"/>
  <c r="D30" i="7"/>
  <c r="N30" i="7" s="1"/>
  <c r="C30" i="7"/>
  <c r="B30" i="7"/>
  <c r="T29" i="7"/>
  <c r="S29" i="7"/>
  <c r="Q29" i="7"/>
  <c r="P29" i="7"/>
  <c r="O29" i="7"/>
  <c r="M29" i="7"/>
  <c r="L29" i="7"/>
  <c r="J29" i="7"/>
  <c r="I29" i="7"/>
  <c r="F29" i="7"/>
  <c r="G29" i="7" s="1"/>
  <c r="K29" i="7" s="1"/>
  <c r="D29" i="7"/>
  <c r="N29" i="7" s="1"/>
  <c r="C29" i="7"/>
  <c r="B29" i="7"/>
  <c r="T28" i="7"/>
  <c r="S28" i="7"/>
  <c r="Q28" i="7"/>
  <c r="P28" i="7"/>
  <c r="O28" i="7"/>
  <c r="M28" i="7"/>
  <c r="L28" i="7"/>
  <c r="J28" i="7"/>
  <c r="I28" i="7"/>
  <c r="F28" i="7"/>
  <c r="G28" i="7" s="1"/>
  <c r="K28" i="7" s="1"/>
  <c r="D28" i="7"/>
  <c r="N28" i="7" s="1"/>
  <c r="C28" i="7"/>
  <c r="B28" i="7"/>
  <c r="T27" i="7"/>
  <c r="S27" i="7"/>
  <c r="Q27" i="7"/>
  <c r="P27" i="7"/>
  <c r="O27" i="7"/>
  <c r="M27" i="7"/>
  <c r="L27" i="7"/>
  <c r="J27" i="7"/>
  <c r="I27" i="7"/>
  <c r="F27" i="7"/>
  <c r="G27" i="7" s="1"/>
  <c r="K27" i="7" s="1"/>
  <c r="D27" i="7"/>
  <c r="N27" i="7" s="1"/>
  <c r="C27" i="7"/>
  <c r="B27" i="7"/>
  <c r="T26" i="7"/>
  <c r="S26" i="7"/>
  <c r="Q26" i="7"/>
  <c r="P26" i="7"/>
  <c r="O26" i="7"/>
  <c r="M26" i="7"/>
  <c r="L26" i="7"/>
  <c r="J26" i="7"/>
  <c r="I26" i="7"/>
  <c r="F26" i="7"/>
  <c r="G26" i="7" s="1"/>
  <c r="K26" i="7" s="1"/>
  <c r="D26" i="7"/>
  <c r="N26" i="7" s="1"/>
  <c r="C26" i="7"/>
  <c r="B26" i="7"/>
  <c r="T25" i="7"/>
  <c r="S25" i="7"/>
  <c r="Q25" i="7"/>
  <c r="P25" i="7"/>
  <c r="O25" i="7"/>
  <c r="M25" i="7"/>
  <c r="L25" i="7"/>
  <c r="J25" i="7"/>
  <c r="I25" i="7"/>
  <c r="F25" i="7"/>
  <c r="G25" i="7" s="1"/>
  <c r="K25" i="7" s="1"/>
  <c r="D25" i="7"/>
  <c r="N25" i="7" s="1"/>
  <c r="C25" i="7"/>
  <c r="B25" i="7"/>
  <c r="T24" i="7"/>
  <c r="S24" i="7"/>
  <c r="Q24" i="7"/>
  <c r="P24" i="7"/>
  <c r="O24" i="7"/>
  <c r="M24" i="7"/>
  <c r="L24" i="7"/>
  <c r="J24" i="7"/>
  <c r="I24" i="7"/>
  <c r="F24" i="7"/>
  <c r="G24" i="7" s="1"/>
  <c r="K24" i="7" s="1"/>
  <c r="D24" i="7"/>
  <c r="N24" i="7" s="1"/>
  <c r="C24" i="7"/>
  <c r="B24" i="7"/>
  <c r="T23" i="7"/>
  <c r="S23" i="7"/>
  <c r="Q23" i="7"/>
  <c r="P23" i="7"/>
  <c r="O23" i="7"/>
  <c r="M23" i="7"/>
  <c r="L23" i="7"/>
  <c r="J23" i="7"/>
  <c r="I23" i="7"/>
  <c r="F23" i="7"/>
  <c r="G23" i="7" s="1"/>
  <c r="K23" i="7" s="1"/>
  <c r="D23" i="7"/>
  <c r="N23" i="7" s="1"/>
  <c r="C23" i="7"/>
  <c r="B23" i="7"/>
  <c r="T22" i="7"/>
  <c r="S22" i="7"/>
  <c r="Q22" i="7"/>
  <c r="P22" i="7"/>
  <c r="O22" i="7"/>
  <c r="M22" i="7"/>
  <c r="L22" i="7"/>
  <c r="J22" i="7"/>
  <c r="I22" i="7"/>
  <c r="F22" i="7"/>
  <c r="G22" i="7" s="1"/>
  <c r="K22" i="7" s="1"/>
  <c r="D22" i="7"/>
  <c r="N22" i="7" s="1"/>
  <c r="C22" i="7"/>
  <c r="B22" i="7"/>
  <c r="T21" i="7"/>
  <c r="S21" i="7"/>
  <c r="Q21" i="7"/>
  <c r="P21" i="7"/>
  <c r="O21" i="7"/>
  <c r="M21" i="7"/>
  <c r="L21" i="7"/>
  <c r="J21" i="7"/>
  <c r="I21" i="7"/>
  <c r="F21" i="7"/>
  <c r="G21" i="7" s="1"/>
  <c r="K21" i="7" s="1"/>
  <c r="D21" i="7"/>
  <c r="N21" i="7" s="1"/>
  <c r="C21" i="7"/>
  <c r="B21" i="7"/>
  <c r="T20" i="7"/>
  <c r="S20" i="7"/>
  <c r="Q20" i="7"/>
  <c r="P20" i="7"/>
  <c r="O20" i="7"/>
  <c r="M20" i="7"/>
  <c r="L20" i="7"/>
  <c r="J20" i="7"/>
  <c r="I20" i="7"/>
  <c r="F20" i="7"/>
  <c r="G20" i="7" s="1"/>
  <c r="K20" i="7" s="1"/>
  <c r="D20" i="7"/>
  <c r="N20" i="7" s="1"/>
  <c r="C20" i="7"/>
  <c r="B20" i="7"/>
  <c r="T19" i="7"/>
  <c r="S19" i="7"/>
  <c r="Q19" i="7"/>
  <c r="P19" i="7"/>
  <c r="O19" i="7"/>
  <c r="M19" i="7"/>
  <c r="L19" i="7"/>
  <c r="J19" i="7"/>
  <c r="I19" i="7"/>
  <c r="F19" i="7"/>
  <c r="G19" i="7" s="1"/>
  <c r="K19" i="7" s="1"/>
  <c r="D19" i="7"/>
  <c r="N19" i="7" s="1"/>
  <c r="C19" i="7"/>
  <c r="B19" i="7"/>
  <c r="T18" i="7"/>
  <c r="S18" i="7"/>
  <c r="P18" i="7"/>
  <c r="O18" i="7"/>
  <c r="M18" i="7"/>
  <c r="L18" i="7"/>
  <c r="J18" i="7"/>
  <c r="I18" i="7"/>
  <c r="F18" i="7"/>
  <c r="G18" i="7" s="1"/>
  <c r="K18" i="7" s="1"/>
  <c r="D18" i="7"/>
  <c r="N18" i="7" s="1"/>
  <c r="C18" i="7"/>
  <c r="B18" i="7"/>
  <c r="T17" i="7"/>
  <c r="S17" i="7"/>
  <c r="P17" i="7"/>
  <c r="O17" i="7"/>
  <c r="M17" i="7"/>
  <c r="L17" i="7"/>
  <c r="F17" i="7"/>
  <c r="G17" i="7" s="1"/>
  <c r="D17" i="7"/>
  <c r="N17" i="7" s="1"/>
  <c r="C17" i="7"/>
  <c r="B17" i="7"/>
  <c r="T16" i="7"/>
  <c r="S16" i="7"/>
  <c r="P16" i="7"/>
  <c r="O16" i="7"/>
  <c r="M16" i="7"/>
  <c r="L16" i="7"/>
  <c r="F16" i="7"/>
  <c r="G16" i="7" s="1"/>
  <c r="D16" i="7"/>
  <c r="N16" i="7" s="1"/>
  <c r="C16" i="7"/>
  <c r="B16" i="7"/>
  <c r="T15" i="7"/>
  <c r="S15" i="7"/>
  <c r="P15" i="7"/>
  <c r="O15" i="7"/>
  <c r="M15" i="7"/>
  <c r="L15" i="7"/>
  <c r="F15" i="7"/>
  <c r="G15" i="7" s="1"/>
  <c r="D15" i="7"/>
  <c r="N15" i="7" s="1"/>
  <c r="C15" i="7"/>
  <c r="B15" i="7"/>
  <c r="T14" i="7"/>
  <c r="S14" i="7"/>
  <c r="P14" i="7"/>
  <c r="O14" i="7"/>
  <c r="M14" i="7"/>
  <c r="L14" i="7"/>
  <c r="F14" i="7"/>
  <c r="G14" i="7" s="1"/>
  <c r="D14" i="7"/>
  <c r="N14" i="7" s="1"/>
  <c r="C14" i="7"/>
  <c r="B14" i="7"/>
  <c r="T13" i="7"/>
  <c r="S13" i="7"/>
  <c r="P13" i="7"/>
  <c r="O13" i="7"/>
  <c r="M13" i="7"/>
  <c r="L13" i="7"/>
  <c r="F13" i="7"/>
  <c r="G13" i="7" s="1"/>
  <c r="D13" i="7"/>
  <c r="N13" i="7" s="1"/>
  <c r="C13" i="7"/>
  <c r="B13" i="7"/>
  <c r="T12" i="7"/>
  <c r="S12" i="7"/>
  <c r="P12" i="7"/>
  <c r="O12" i="7"/>
  <c r="M12" i="7"/>
  <c r="L12" i="7"/>
  <c r="F12" i="7"/>
  <c r="G12" i="7" s="1"/>
  <c r="D12" i="7"/>
  <c r="N12" i="7" s="1"/>
  <c r="C12" i="7"/>
  <c r="B12" i="7"/>
  <c r="T11" i="7"/>
  <c r="S11" i="7"/>
  <c r="P11" i="7"/>
  <c r="O11" i="7"/>
  <c r="M11" i="7"/>
  <c r="L11" i="7"/>
  <c r="F11" i="7"/>
  <c r="G11" i="7" s="1"/>
  <c r="D11" i="7"/>
  <c r="N11" i="7" s="1"/>
  <c r="C11" i="7"/>
  <c r="B11" i="7"/>
  <c r="T10" i="7"/>
  <c r="S10" i="7"/>
  <c r="P10" i="7"/>
  <c r="O10" i="7"/>
  <c r="M10" i="7"/>
  <c r="L10" i="7"/>
  <c r="F10" i="7"/>
  <c r="G10" i="7" s="1"/>
  <c r="D10" i="7"/>
  <c r="N10" i="7" s="1"/>
  <c r="C10" i="7"/>
  <c r="B10" i="7"/>
  <c r="T9" i="7"/>
  <c r="S9" i="7"/>
  <c r="P9" i="7"/>
  <c r="O9" i="7"/>
  <c r="M9" i="7"/>
  <c r="L9" i="7"/>
  <c r="F9" i="7"/>
  <c r="G9" i="7" s="1"/>
  <c r="D9" i="7"/>
  <c r="N9" i="7" s="1"/>
  <c r="C9" i="7"/>
  <c r="B9" i="7"/>
  <c r="T8" i="7"/>
  <c r="S8" i="7"/>
  <c r="P8" i="7"/>
  <c r="O8" i="7"/>
  <c r="M8" i="7"/>
  <c r="L8" i="7"/>
  <c r="F8" i="7"/>
  <c r="G8" i="7" s="1"/>
  <c r="D8" i="7"/>
  <c r="N8" i="7" s="1"/>
  <c r="C8" i="7"/>
  <c r="B8" i="7"/>
  <c r="T7" i="7"/>
  <c r="S7" i="7"/>
  <c r="P7" i="7"/>
  <c r="O7" i="7"/>
  <c r="M7" i="7"/>
  <c r="L7" i="7"/>
  <c r="F7" i="7"/>
  <c r="G7" i="7" s="1"/>
  <c r="D7" i="7"/>
  <c r="N7" i="7" s="1"/>
  <c r="C7" i="7"/>
  <c r="B7" i="7"/>
  <c r="F6" i="7"/>
  <c r="G6" i="7" s="1"/>
  <c r="D6" i="7"/>
  <c r="C6" i="7"/>
  <c r="B6" i="7"/>
  <c r="F5" i="7"/>
  <c r="G5" i="7" s="1"/>
  <c r="D5" i="7"/>
  <c r="C5" i="7"/>
  <c r="B5" i="7"/>
  <c r="F4" i="7"/>
  <c r="G4" i="7" s="1"/>
  <c r="D4" i="7"/>
  <c r="C4" i="7"/>
  <c r="B4" i="7"/>
  <c r="G9" i="4"/>
  <c r="D9" i="4"/>
  <c r="C9" i="4"/>
  <c r="E9" i="4" s="1"/>
  <c r="F9" i="4" s="1"/>
  <c r="G8" i="4"/>
  <c r="E8" i="4"/>
  <c r="F8" i="4" s="1"/>
  <c r="D8" i="4"/>
  <c r="C8" i="4"/>
  <c r="G7" i="4"/>
  <c r="E7" i="4"/>
  <c r="F7" i="4" s="1"/>
  <c r="D7" i="4"/>
  <c r="C7" i="4"/>
  <c r="C8" i="1"/>
  <c r="K5" i="7" l="1"/>
  <c r="F13" i="8"/>
  <c r="T62" i="7"/>
  <c r="S62" i="7"/>
  <c r="Q62" i="7"/>
  <c r="T70" i="7"/>
  <c r="S70" i="7"/>
  <c r="Q70" i="7"/>
  <c r="T76" i="7"/>
  <c r="S76" i="7"/>
  <c r="N76" i="7"/>
  <c r="T80" i="7"/>
  <c r="L80" i="7"/>
  <c r="O80" i="7"/>
  <c r="T85" i="7"/>
  <c r="N85" i="7"/>
  <c r="M85" i="7"/>
  <c r="L85" i="7"/>
  <c r="S85" i="7"/>
  <c r="F85" i="7"/>
  <c r="G85" i="7" s="1"/>
  <c r="T88" i="7"/>
  <c r="L88" i="7"/>
  <c r="O88" i="7"/>
  <c r="T92" i="7"/>
  <c r="L92" i="7"/>
  <c r="M92" i="7"/>
  <c r="I92" i="7"/>
  <c r="J92" i="7" s="1"/>
  <c r="P92" i="7"/>
  <c r="H14" i="11"/>
  <c r="G14" i="11"/>
  <c r="T43" i="7"/>
  <c r="O43" i="7"/>
  <c r="T47" i="7"/>
  <c r="O47" i="7"/>
  <c r="T51" i="7"/>
  <c r="K51" i="7"/>
  <c r="O51" i="7"/>
  <c r="T55" i="7"/>
  <c r="O55" i="7"/>
  <c r="T59" i="7"/>
  <c r="K59" i="7"/>
  <c r="O59" i="7"/>
  <c r="F62" i="7"/>
  <c r="G62" i="7" s="1"/>
  <c r="K62" i="7" s="1"/>
  <c r="T65" i="7"/>
  <c r="S65" i="7"/>
  <c r="N65" i="7"/>
  <c r="Q65" i="7"/>
  <c r="F70" i="7"/>
  <c r="G70" i="7" s="1"/>
  <c r="K70" i="7" s="1"/>
  <c r="T73" i="7"/>
  <c r="S73" i="7"/>
  <c r="N73" i="7"/>
  <c r="Q73" i="7"/>
  <c r="F76" i="7"/>
  <c r="G76" i="7" s="1"/>
  <c r="F80" i="7"/>
  <c r="G80" i="7" s="1"/>
  <c r="K80" i="7" s="1"/>
  <c r="F88" i="7"/>
  <c r="G88" i="7" s="1"/>
  <c r="K88" i="7" s="1"/>
  <c r="T91" i="7"/>
  <c r="K91" i="7"/>
  <c r="S91" i="7"/>
  <c r="I91" i="7"/>
  <c r="J91" i="7" s="1"/>
  <c r="Q91" i="7"/>
  <c r="O91" i="7"/>
  <c r="N91" i="7"/>
  <c r="F91" i="7"/>
  <c r="G91" i="7" s="1"/>
  <c r="F92" i="7"/>
  <c r="G92" i="7" s="1"/>
  <c r="K92" i="7" s="1"/>
  <c r="I4" i="7"/>
  <c r="J4" i="7" s="1"/>
  <c r="I5" i="7"/>
  <c r="J5" i="7" s="1"/>
  <c r="I6" i="7"/>
  <c r="J6" i="7" s="1"/>
  <c r="K6" i="7" s="1"/>
  <c r="I7" i="7"/>
  <c r="J7" i="7" s="1"/>
  <c r="K7" i="7" s="1"/>
  <c r="Q7" i="7"/>
  <c r="I8" i="7"/>
  <c r="J8" i="7" s="1"/>
  <c r="K8" i="7" s="1"/>
  <c r="Q8" i="7"/>
  <c r="I9" i="7"/>
  <c r="J9" i="7" s="1"/>
  <c r="K9" i="7" s="1"/>
  <c r="Q9" i="7"/>
  <c r="I10" i="7"/>
  <c r="J10" i="7" s="1"/>
  <c r="K10" i="7" s="1"/>
  <c r="Q10" i="7"/>
  <c r="I11" i="7"/>
  <c r="J11" i="7" s="1"/>
  <c r="K11" i="7" s="1"/>
  <c r="Q11" i="7"/>
  <c r="I12" i="7"/>
  <c r="J12" i="7" s="1"/>
  <c r="K12" i="7" s="1"/>
  <c r="Q12" i="7"/>
  <c r="I13" i="7"/>
  <c r="J13" i="7" s="1"/>
  <c r="K13" i="7" s="1"/>
  <c r="Q13" i="7"/>
  <c r="I14" i="7"/>
  <c r="J14" i="7" s="1"/>
  <c r="K14" i="7" s="1"/>
  <c r="Q14" i="7"/>
  <c r="I15" i="7"/>
  <c r="J15" i="7" s="1"/>
  <c r="K15" i="7" s="1"/>
  <c r="Q15" i="7"/>
  <c r="I16" i="7"/>
  <c r="J16" i="7" s="1"/>
  <c r="K16" i="7" s="1"/>
  <c r="Q16" i="7"/>
  <c r="I17" i="7"/>
  <c r="J17" i="7" s="1"/>
  <c r="K17" i="7" s="1"/>
  <c r="Q17" i="7"/>
  <c r="Q18" i="7"/>
  <c r="L41" i="7"/>
  <c r="F43" i="7"/>
  <c r="G43" i="7" s="1"/>
  <c r="K43" i="7" s="1"/>
  <c r="P43" i="7"/>
  <c r="L45" i="7"/>
  <c r="F47" i="7"/>
  <c r="G47" i="7" s="1"/>
  <c r="K47" i="7" s="1"/>
  <c r="P47" i="7"/>
  <c r="L49" i="7"/>
  <c r="F51" i="7"/>
  <c r="G51" i="7" s="1"/>
  <c r="P51" i="7"/>
  <c r="L53" i="7"/>
  <c r="F55" i="7"/>
  <c r="G55" i="7" s="1"/>
  <c r="K55" i="7" s="1"/>
  <c r="P55" i="7"/>
  <c r="L57" i="7"/>
  <c r="F59" i="7"/>
  <c r="G59" i="7" s="1"/>
  <c r="P59" i="7"/>
  <c r="M61" i="7"/>
  <c r="I62" i="7"/>
  <c r="J62" i="7" s="1"/>
  <c r="F65" i="7"/>
  <c r="G65" i="7" s="1"/>
  <c r="K65" i="7" s="1"/>
  <c r="T68" i="7"/>
  <c r="K68" i="7"/>
  <c r="S68" i="7"/>
  <c r="Q68" i="7"/>
  <c r="M69" i="7"/>
  <c r="I70" i="7"/>
  <c r="J70" i="7" s="1"/>
  <c r="F73" i="7"/>
  <c r="G73" i="7" s="1"/>
  <c r="I76" i="7"/>
  <c r="J76" i="7" s="1"/>
  <c r="K76" i="7" s="1"/>
  <c r="T77" i="7"/>
  <c r="K77" i="7"/>
  <c r="S77" i="7"/>
  <c r="N77" i="7"/>
  <c r="I80" i="7"/>
  <c r="J80" i="7" s="1"/>
  <c r="T81" i="7"/>
  <c r="K81" i="7"/>
  <c r="N81" i="7"/>
  <c r="M81" i="7"/>
  <c r="O81" i="7"/>
  <c r="I85" i="7"/>
  <c r="J85" i="7" s="1"/>
  <c r="K85" i="7" s="1"/>
  <c r="I88" i="7"/>
  <c r="J88" i="7" s="1"/>
  <c r="T89" i="7"/>
  <c r="K89" i="7"/>
  <c r="N89" i="7"/>
  <c r="M89" i="7"/>
  <c r="O89" i="7"/>
  <c r="H6" i="11"/>
  <c r="G6" i="11"/>
  <c r="T42" i="7"/>
  <c r="O42" i="7"/>
  <c r="Q43" i="7"/>
  <c r="T46" i="7"/>
  <c r="O46" i="7"/>
  <c r="Q47" i="7"/>
  <c r="T50" i="7"/>
  <c r="O50" i="7"/>
  <c r="Q51" i="7"/>
  <c r="T54" i="7"/>
  <c r="O54" i="7"/>
  <c r="Q55" i="7"/>
  <c r="T58" i="7"/>
  <c r="O58" i="7"/>
  <c r="Q59" i="7"/>
  <c r="L62" i="7"/>
  <c r="T63" i="7"/>
  <c r="S63" i="7"/>
  <c r="N63" i="7"/>
  <c r="Q63" i="7"/>
  <c r="L70" i="7"/>
  <c r="T71" i="7"/>
  <c r="K71" i="7"/>
  <c r="S71" i="7"/>
  <c r="N71" i="7"/>
  <c r="Q71" i="7"/>
  <c r="L76" i="7"/>
  <c r="M80" i="7"/>
  <c r="M88" i="7"/>
  <c r="L91" i="7"/>
  <c r="N92" i="7"/>
  <c r="G31" i="11"/>
  <c r="I31" i="11" s="1"/>
  <c r="H31" i="11"/>
  <c r="F42" i="7"/>
  <c r="G42" i="7" s="1"/>
  <c r="K42" i="7" s="1"/>
  <c r="P42" i="7"/>
  <c r="I43" i="7"/>
  <c r="J43" i="7" s="1"/>
  <c r="S43" i="7"/>
  <c r="F46" i="7"/>
  <c r="G46" i="7" s="1"/>
  <c r="P46" i="7"/>
  <c r="I47" i="7"/>
  <c r="J47" i="7" s="1"/>
  <c r="S47" i="7"/>
  <c r="F50" i="7"/>
  <c r="G50" i="7" s="1"/>
  <c r="K50" i="7" s="1"/>
  <c r="P50" i="7"/>
  <c r="I51" i="7"/>
  <c r="J51" i="7" s="1"/>
  <c r="S51" i="7"/>
  <c r="F54" i="7"/>
  <c r="G54" i="7" s="1"/>
  <c r="P54" i="7"/>
  <c r="I55" i="7"/>
  <c r="J55" i="7" s="1"/>
  <c r="S55" i="7"/>
  <c r="F58" i="7"/>
  <c r="G58" i="7" s="1"/>
  <c r="K58" i="7" s="1"/>
  <c r="P58" i="7"/>
  <c r="I59" i="7"/>
  <c r="J59" i="7" s="1"/>
  <c r="S59" i="7"/>
  <c r="M62" i="7"/>
  <c r="F63" i="7"/>
  <c r="G63" i="7" s="1"/>
  <c r="K63" i="7" s="1"/>
  <c r="I65" i="7"/>
  <c r="J65" i="7" s="1"/>
  <c r="T66" i="7"/>
  <c r="S66" i="7"/>
  <c r="Q66" i="7"/>
  <c r="M70" i="7"/>
  <c r="F71" i="7"/>
  <c r="G71" i="7" s="1"/>
  <c r="I73" i="7"/>
  <c r="J73" i="7" s="1"/>
  <c r="K73" i="7" s="1"/>
  <c r="T74" i="7"/>
  <c r="K74" i="7"/>
  <c r="S74" i="7"/>
  <c r="N74" i="7"/>
  <c r="M76" i="7"/>
  <c r="T78" i="7"/>
  <c r="S78" i="7"/>
  <c r="N78" i="7"/>
  <c r="N80" i="7"/>
  <c r="O85" i="7"/>
  <c r="N88" i="7"/>
  <c r="M91" i="7"/>
  <c r="O92" i="7"/>
  <c r="H11" i="11"/>
  <c r="I11" i="11" s="1"/>
  <c r="T41" i="7"/>
  <c r="O41" i="7"/>
  <c r="Q42" i="7"/>
  <c r="T45" i="7"/>
  <c r="O45" i="7"/>
  <c r="Q46" i="7"/>
  <c r="T49" i="7"/>
  <c r="K49" i="7"/>
  <c r="O49" i="7"/>
  <c r="Q50" i="7"/>
  <c r="T53" i="7"/>
  <c r="O53" i="7"/>
  <c r="Q54" i="7"/>
  <c r="T57" i="7"/>
  <c r="K57" i="7"/>
  <c r="O57" i="7"/>
  <c r="Q58" i="7"/>
  <c r="T61" i="7"/>
  <c r="S61" i="7"/>
  <c r="N61" i="7"/>
  <c r="Q61" i="7"/>
  <c r="N62" i="7"/>
  <c r="L65" i="7"/>
  <c r="F66" i="7"/>
  <c r="G66" i="7" s="1"/>
  <c r="K66" i="7" s="1"/>
  <c r="T69" i="7"/>
  <c r="S69" i="7"/>
  <c r="N69" i="7"/>
  <c r="Q69" i="7"/>
  <c r="N70" i="7"/>
  <c r="L73" i="7"/>
  <c r="F74" i="7"/>
  <c r="G74" i="7" s="1"/>
  <c r="O76" i="7"/>
  <c r="F78" i="7"/>
  <c r="G78" i="7" s="1"/>
  <c r="P80" i="7"/>
  <c r="P85" i="7"/>
  <c r="P88" i="7"/>
  <c r="P91" i="7"/>
  <c r="Q92" i="7"/>
  <c r="T104" i="7"/>
  <c r="L104" i="7"/>
  <c r="P104" i="7"/>
  <c r="O104" i="7"/>
  <c r="F41" i="7"/>
  <c r="G41" i="7" s="1"/>
  <c r="G106" i="7" s="1"/>
  <c r="P41" i="7"/>
  <c r="I42" i="7"/>
  <c r="J42" i="7" s="1"/>
  <c r="S42" i="7"/>
  <c r="L43" i="7"/>
  <c r="F45" i="7"/>
  <c r="G45" i="7" s="1"/>
  <c r="K45" i="7" s="1"/>
  <c r="P45" i="7"/>
  <c r="I46" i="7"/>
  <c r="J46" i="7" s="1"/>
  <c r="K46" i="7" s="1"/>
  <c r="S46" i="7"/>
  <c r="L47" i="7"/>
  <c r="F49" i="7"/>
  <c r="G49" i="7" s="1"/>
  <c r="P49" i="7"/>
  <c r="I50" i="7"/>
  <c r="J50" i="7" s="1"/>
  <c r="S50" i="7"/>
  <c r="L51" i="7"/>
  <c r="F53" i="7"/>
  <c r="G53" i="7" s="1"/>
  <c r="K53" i="7" s="1"/>
  <c r="P53" i="7"/>
  <c r="I54" i="7"/>
  <c r="J54" i="7" s="1"/>
  <c r="K54" i="7" s="1"/>
  <c r="S54" i="7"/>
  <c r="L55" i="7"/>
  <c r="F57" i="7"/>
  <c r="G57" i="7" s="1"/>
  <c r="P57" i="7"/>
  <c r="I58" i="7"/>
  <c r="J58" i="7" s="1"/>
  <c r="S58" i="7"/>
  <c r="L59" i="7"/>
  <c r="F61" i="7"/>
  <c r="G61" i="7" s="1"/>
  <c r="K61" i="7" s="1"/>
  <c r="O62" i="7"/>
  <c r="I63" i="7"/>
  <c r="J63" i="7" s="1"/>
  <c r="T64" i="7"/>
  <c r="S64" i="7"/>
  <c r="Q64" i="7"/>
  <c r="M65" i="7"/>
  <c r="I66" i="7"/>
  <c r="J66" i="7" s="1"/>
  <c r="F69" i="7"/>
  <c r="G69" i="7" s="1"/>
  <c r="K69" i="7" s="1"/>
  <c r="O70" i="7"/>
  <c r="I71" i="7"/>
  <c r="J71" i="7" s="1"/>
  <c r="T72" i="7"/>
  <c r="S72" i="7"/>
  <c r="Q72" i="7"/>
  <c r="M73" i="7"/>
  <c r="I74" i="7"/>
  <c r="J74" i="7" s="1"/>
  <c r="T75" i="7"/>
  <c r="S75" i="7"/>
  <c r="N75" i="7"/>
  <c r="P76" i="7"/>
  <c r="I78" i="7"/>
  <c r="J78" i="7" s="1"/>
  <c r="K78" i="7" s="1"/>
  <c r="T79" i="7"/>
  <c r="S79" i="7"/>
  <c r="N79" i="7"/>
  <c r="Q80" i="7"/>
  <c r="Q85" i="7"/>
  <c r="Q88" i="7"/>
  <c r="S92" i="7"/>
  <c r="H5" i="11"/>
  <c r="G5" i="11"/>
  <c r="F12" i="8"/>
  <c r="D106" i="7"/>
  <c r="T40" i="7"/>
  <c r="K40" i="7"/>
  <c r="O40" i="7"/>
  <c r="Q41" i="7"/>
  <c r="M43" i="7"/>
  <c r="T44" i="7"/>
  <c r="K44" i="7"/>
  <c r="O44" i="7"/>
  <c r="Q45" i="7"/>
  <c r="M47" i="7"/>
  <c r="T48" i="7"/>
  <c r="K48" i="7"/>
  <c r="O48" i="7"/>
  <c r="Q49" i="7"/>
  <c r="M51" i="7"/>
  <c r="T52" i="7"/>
  <c r="K52" i="7"/>
  <c r="O52" i="7"/>
  <c r="Q53" i="7"/>
  <c r="M55" i="7"/>
  <c r="T56" i="7"/>
  <c r="K56" i="7"/>
  <c r="O56" i="7"/>
  <c r="Q57" i="7"/>
  <c r="M59" i="7"/>
  <c r="T60" i="7"/>
  <c r="K60" i="7"/>
  <c r="O60" i="7"/>
  <c r="P62" i="7"/>
  <c r="L63" i="7"/>
  <c r="F64" i="7"/>
  <c r="G64" i="7" s="1"/>
  <c r="K64" i="7" s="1"/>
  <c r="O65" i="7"/>
  <c r="L66" i="7"/>
  <c r="T67" i="7"/>
  <c r="K67" i="7"/>
  <c r="S67" i="7"/>
  <c r="N67" i="7"/>
  <c r="Q67" i="7"/>
  <c r="N68" i="7"/>
  <c r="P70" i="7"/>
  <c r="L71" i="7"/>
  <c r="F72" i="7"/>
  <c r="G72" i="7" s="1"/>
  <c r="K72" i="7" s="1"/>
  <c r="O73" i="7"/>
  <c r="L74" i="7"/>
  <c r="F75" i="7"/>
  <c r="G75" i="7" s="1"/>
  <c r="K75" i="7" s="1"/>
  <c r="Q76" i="7"/>
  <c r="O77" i="7"/>
  <c r="L78" i="7"/>
  <c r="F79" i="7"/>
  <c r="G79" i="7" s="1"/>
  <c r="K79" i="7" s="1"/>
  <c r="S80" i="7"/>
  <c r="P81" i="7"/>
  <c r="T83" i="7"/>
  <c r="K83" i="7"/>
  <c r="S83" i="7"/>
  <c r="I83" i="7"/>
  <c r="J83" i="7" s="1"/>
  <c r="Q83" i="7"/>
  <c r="L83" i="7"/>
  <c r="P83" i="7"/>
  <c r="T84" i="7"/>
  <c r="K84" i="7"/>
  <c r="L84" i="7"/>
  <c r="S84" i="7"/>
  <c r="F84" i="7"/>
  <c r="G84" i="7" s="1"/>
  <c r="N84" i="7"/>
  <c r="S88" i="7"/>
  <c r="P89" i="7"/>
  <c r="T95" i="7"/>
  <c r="K95" i="7"/>
  <c r="S95" i="7"/>
  <c r="I95" i="7"/>
  <c r="J95" i="7" s="1"/>
  <c r="Q95" i="7"/>
  <c r="P95" i="7"/>
  <c r="O95" i="7"/>
  <c r="T100" i="7"/>
  <c r="K100" i="7"/>
  <c r="L100" i="7"/>
  <c r="O100" i="7"/>
  <c r="N100" i="7"/>
  <c r="S100" i="7"/>
  <c r="F100" i="7"/>
  <c r="G100" i="7" s="1"/>
  <c r="T101" i="7"/>
  <c r="K101" i="7"/>
  <c r="N101" i="7"/>
  <c r="M101" i="7"/>
  <c r="S101" i="7"/>
  <c r="F101" i="7"/>
  <c r="G101" i="7" s="1"/>
  <c r="L101" i="7"/>
  <c r="I104" i="7"/>
  <c r="J104" i="7" s="1"/>
  <c r="K104" i="7" s="1"/>
  <c r="T87" i="7"/>
  <c r="S87" i="7"/>
  <c r="I87" i="7"/>
  <c r="J87" i="7" s="1"/>
  <c r="K87" i="7" s="1"/>
  <c r="Q87" i="7"/>
  <c r="I93" i="7"/>
  <c r="J93" i="7" s="1"/>
  <c r="T96" i="7"/>
  <c r="K96" i="7"/>
  <c r="L96" i="7"/>
  <c r="Q96" i="7"/>
  <c r="L99" i="7"/>
  <c r="G8" i="11"/>
  <c r="I8" i="11" s="1"/>
  <c r="H8" i="11"/>
  <c r="G19" i="11"/>
  <c r="I19" i="11" s="1"/>
  <c r="H19" i="11"/>
  <c r="G16" i="11"/>
  <c r="H16" i="11"/>
  <c r="H27" i="11"/>
  <c r="G27" i="11"/>
  <c r="G24" i="11"/>
  <c r="I24" i="11" s="1"/>
  <c r="H24" i="11"/>
  <c r="H53" i="11"/>
  <c r="G53" i="11"/>
  <c r="I35" i="11"/>
  <c r="T97" i="7"/>
  <c r="K97" i="7"/>
  <c r="N97" i="7"/>
  <c r="M97" i="7"/>
  <c r="Q97" i="7"/>
  <c r="T103" i="7"/>
  <c r="S103" i="7"/>
  <c r="I103" i="7"/>
  <c r="J103" i="7" s="1"/>
  <c r="K103" i="7" s="1"/>
  <c r="Q103" i="7"/>
  <c r="T93" i="7"/>
  <c r="K93" i="7"/>
  <c r="N93" i="7"/>
  <c r="M93" i="7"/>
  <c r="Q93" i="7"/>
  <c r="T99" i="7"/>
  <c r="S99" i="7"/>
  <c r="I99" i="7"/>
  <c r="J99" i="7" s="1"/>
  <c r="K99" i="7" s="1"/>
  <c r="Q99" i="7"/>
  <c r="H4" i="11"/>
  <c r="G4" i="11"/>
  <c r="I4" i="11" s="1"/>
  <c r="H17" i="11"/>
  <c r="I17" i="11" s="1"/>
  <c r="G7" i="11"/>
  <c r="I7" i="11" s="1"/>
  <c r="H25" i="11"/>
  <c r="I25" i="11" s="1"/>
  <c r="I26" i="11"/>
  <c r="H9" i="11"/>
  <c r="I9" i="11" s="1"/>
  <c r="I10" i="11"/>
  <c r="G32" i="11"/>
  <c r="H32" i="11"/>
  <c r="I38" i="11"/>
  <c r="I46" i="11"/>
  <c r="F8" i="12"/>
  <c r="D8" i="12"/>
  <c r="I8" i="12"/>
  <c r="H8" i="12"/>
  <c r="G8" i="12"/>
  <c r="T82" i="7"/>
  <c r="K82" i="7"/>
  <c r="O82" i="7"/>
  <c r="T86" i="7"/>
  <c r="K86" i="7"/>
  <c r="O86" i="7"/>
  <c r="T90" i="7"/>
  <c r="K90" i="7"/>
  <c r="O90" i="7"/>
  <c r="T94" i="7"/>
  <c r="K94" i="7"/>
  <c r="O94" i="7"/>
  <c r="T98" i="7"/>
  <c r="K98" i="7"/>
  <c r="O98" i="7"/>
  <c r="T102" i="7"/>
  <c r="K102" i="7"/>
  <c r="O102" i="7"/>
  <c r="I23" i="11"/>
  <c r="I37" i="11"/>
  <c r="I42" i="11"/>
  <c r="F82" i="7"/>
  <c r="G82" i="7" s="1"/>
  <c r="P82" i="7"/>
  <c r="G15" i="11"/>
  <c r="I15" i="11" s="1"/>
  <c r="H33" i="11"/>
  <c r="I33" i="11" s="1"/>
  <c r="I34" i="11"/>
  <c r="D5" i="12"/>
  <c r="F5" i="12" s="1"/>
  <c r="G5" i="12" s="1"/>
  <c r="F11" i="12"/>
  <c r="D11" i="12"/>
  <c r="G11" i="12"/>
  <c r="I11" i="12"/>
  <c r="H11" i="12"/>
  <c r="G41" i="11"/>
  <c r="I41" i="11" s="1"/>
  <c r="G45" i="11"/>
  <c r="I45" i="11" s="1"/>
  <c r="G49" i="11"/>
  <c r="I49" i="11" s="1"/>
  <c r="F20" i="12"/>
  <c r="D20" i="12"/>
  <c r="I20" i="12"/>
  <c r="H20" i="12"/>
  <c r="F25" i="12"/>
  <c r="D25" i="12"/>
  <c r="F28" i="12"/>
  <c r="D28" i="12"/>
  <c r="I28" i="12"/>
  <c r="H28" i="12"/>
  <c r="F33" i="12"/>
  <c r="D33" i="12"/>
  <c r="F36" i="12"/>
  <c r="D36" i="12"/>
  <c r="I36" i="12"/>
  <c r="H36" i="12"/>
  <c r="F41" i="12"/>
  <c r="D41" i="12"/>
  <c r="F44" i="12"/>
  <c r="D44" i="12"/>
  <c r="I44" i="12"/>
  <c r="H44" i="12"/>
  <c r="F49" i="12"/>
  <c r="D49" i="12"/>
  <c r="F52" i="12"/>
  <c r="D52" i="12"/>
  <c r="I52" i="12"/>
  <c r="H52" i="12"/>
  <c r="I9" i="14"/>
  <c r="F9" i="14"/>
  <c r="G9" i="14" s="1"/>
  <c r="I7" i="14"/>
  <c r="F7" i="14"/>
  <c r="G7" i="14" s="1"/>
  <c r="I29" i="14"/>
  <c r="F29" i="14"/>
  <c r="G29" i="14" s="1"/>
  <c r="G40" i="11"/>
  <c r="I40" i="11" s="1"/>
  <c r="G44" i="11"/>
  <c r="I44" i="11" s="1"/>
  <c r="G48" i="11"/>
  <c r="I48" i="11" s="1"/>
  <c r="F13" i="12"/>
  <c r="D13" i="12"/>
  <c r="G20" i="12"/>
  <c r="G25" i="12"/>
  <c r="G28" i="12"/>
  <c r="G33" i="12"/>
  <c r="G36" i="12"/>
  <c r="G41" i="12"/>
  <c r="G44" i="12"/>
  <c r="G49" i="12"/>
  <c r="G52" i="12"/>
  <c r="F16" i="12"/>
  <c r="D16" i="12"/>
  <c r="I16" i="12"/>
  <c r="H16" i="12"/>
  <c r="F19" i="12"/>
  <c r="D19" i="12"/>
  <c r="G19" i="12"/>
  <c r="F27" i="12"/>
  <c r="D27" i="12"/>
  <c r="G27" i="12"/>
  <c r="H33" i="12"/>
  <c r="F35" i="12"/>
  <c r="D35" i="12"/>
  <c r="G35" i="12"/>
  <c r="H41" i="12"/>
  <c r="F43" i="12"/>
  <c r="D43" i="12"/>
  <c r="G43" i="12"/>
  <c r="H49" i="12"/>
  <c r="F51" i="12"/>
  <c r="D51" i="12"/>
  <c r="G51" i="12"/>
  <c r="I5" i="14"/>
  <c r="F5" i="14"/>
  <c r="G5" i="14" s="1"/>
  <c r="I45" i="14"/>
  <c r="F45" i="14"/>
  <c r="G45" i="14" s="1"/>
  <c r="G39" i="11"/>
  <c r="I39" i="11" s="1"/>
  <c r="G43" i="11"/>
  <c r="I43" i="11" s="1"/>
  <c r="G47" i="11"/>
  <c r="I47" i="11" s="1"/>
  <c r="G51" i="11"/>
  <c r="I51" i="11" s="1"/>
  <c r="F7" i="12"/>
  <c r="D7" i="12"/>
  <c r="G7" i="12"/>
  <c r="F21" i="12"/>
  <c r="D21" i="12"/>
  <c r="F24" i="12"/>
  <c r="D24" i="12"/>
  <c r="I24" i="12"/>
  <c r="H24" i="12"/>
  <c r="F29" i="12"/>
  <c r="D29" i="12"/>
  <c r="F32" i="12"/>
  <c r="D32" i="12"/>
  <c r="I32" i="12"/>
  <c r="H32" i="12"/>
  <c r="F37" i="12"/>
  <c r="D37" i="12"/>
  <c r="F40" i="12"/>
  <c r="D40" i="12"/>
  <c r="I40" i="12"/>
  <c r="H40" i="12"/>
  <c r="F45" i="12"/>
  <c r="D45" i="12"/>
  <c r="F48" i="12"/>
  <c r="D48" i="12"/>
  <c r="I48" i="12"/>
  <c r="H48" i="12"/>
  <c r="F53" i="12"/>
  <c r="D53" i="12"/>
  <c r="I15" i="14"/>
  <c r="F15" i="14"/>
  <c r="G15" i="14" s="1"/>
  <c r="I25" i="14"/>
  <c r="F25" i="14"/>
  <c r="G25" i="14" s="1"/>
  <c r="F4" i="12"/>
  <c r="D4" i="12"/>
  <c r="H4" i="12"/>
  <c r="F9" i="12"/>
  <c r="D9" i="12"/>
  <c r="G16" i="12"/>
  <c r="H19" i="12"/>
  <c r="F12" i="12"/>
  <c r="D12" i="12"/>
  <c r="I12" i="12"/>
  <c r="H12" i="12"/>
  <c r="F15" i="12"/>
  <c r="D15" i="12"/>
  <c r="G15" i="12"/>
  <c r="I13" i="14"/>
  <c r="F13" i="14"/>
  <c r="G13" i="14" s="1"/>
  <c r="H39" i="11"/>
  <c r="H43" i="11"/>
  <c r="H47" i="11"/>
  <c r="H51" i="11"/>
  <c r="G54" i="11"/>
  <c r="I54" i="11" s="1"/>
  <c r="G4" i="12"/>
  <c r="I4" i="12" s="1"/>
  <c r="I7" i="12"/>
  <c r="G9" i="12"/>
  <c r="F17" i="12"/>
  <c r="D17" i="12"/>
  <c r="H21" i="12"/>
  <c r="F23" i="12"/>
  <c r="D23" i="12"/>
  <c r="G23" i="12"/>
  <c r="H29" i="12"/>
  <c r="F31" i="12"/>
  <c r="D31" i="12"/>
  <c r="G31" i="12"/>
  <c r="H37" i="12"/>
  <c r="F39" i="12"/>
  <c r="D39" i="12"/>
  <c r="G39" i="12"/>
  <c r="H45" i="12"/>
  <c r="F47" i="12"/>
  <c r="D47" i="12"/>
  <c r="G47" i="12"/>
  <c r="H53" i="12"/>
  <c r="I31" i="14"/>
  <c r="F31" i="14"/>
  <c r="G31" i="14" s="1"/>
  <c r="F11" i="14"/>
  <c r="G11" i="14" s="1"/>
  <c r="I11" i="14"/>
  <c r="F27" i="14"/>
  <c r="G27" i="14" s="1"/>
  <c r="I27" i="14"/>
  <c r="F43" i="14"/>
  <c r="G43" i="14" s="1"/>
  <c r="I43" i="14"/>
  <c r="I41" i="14"/>
  <c r="F41" i="14"/>
  <c r="G41" i="14" s="1"/>
  <c r="I53" i="14"/>
  <c r="F53" i="14"/>
  <c r="G53" i="14" s="1"/>
  <c r="I23" i="14"/>
  <c r="F23" i="14"/>
  <c r="G23" i="14" s="1"/>
  <c r="I39" i="14"/>
  <c r="F39" i="14"/>
  <c r="G39" i="14" s="1"/>
  <c r="F51" i="14"/>
  <c r="G51" i="14" s="1"/>
  <c r="I51" i="14"/>
  <c r="I21" i="14"/>
  <c r="F21" i="14"/>
  <c r="G21" i="14" s="1"/>
  <c r="I37" i="14"/>
  <c r="F37" i="14"/>
  <c r="G37" i="14" s="1"/>
  <c r="F19" i="14"/>
  <c r="G19" i="14" s="1"/>
  <c r="I19" i="14"/>
  <c r="F35" i="14"/>
  <c r="G35" i="14" s="1"/>
  <c r="I35" i="14"/>
  <c r="F6" i="12"/>
  <c r="G6" i="12" s="1"/>
  <c r="I6" i="12" s="1"/>
  <c r="D6" i="12"/>
  <c r="H6" i="12" s="1"/>
  <c r="F10" i="12"/>
  <c r="D10" i="12"/>
  <c r="F14" i="12"/>
  <c r="D14" i="12"/>
  <c r="F18" i="12"/>
  <c r="D18" i="12"/>
  <c r="F22" i="12"/>
  <c r="D22" i="12"/>
  <c r="F26" i="12"/>
  <c r="D26" i="12"/>
  <c r="F30" i="12"/>
  <c r="D30" i="12"/>
  <c r="F34" i="12"/>
  <c r="D34" i="12"/>
  <c r="F38" i="12"/>
  <c r="D38" i="12"/>
  <c r="F42" i="12"/>
  <c r="D42" i="12"/>
  <c r="F46" i="12"/>
  <c r="D46" i="12"/>
  <c r="F50" i="12"/>
  <c r="D50" i="12"/>
  <c r="F54" i="12"/>
  <c r="D54" i="12"/>
  <c r="I17" i="14"/>
  <c r="F17" i="14"/>
  <c r="G17" i="14" s="1"/>
  <c r="I33" i="14"/>
  <c r="F33" i="14"/>
  <c r="G33" i="14" s="1"/>
  <c r="F47" i="14"/>
  <c r="G47" i="14" s="1"/>
  <c r="F49" i="14"/>
  <c r="G49" i="14" s="1"/>
  <c r="M6" i="7" l="1"/>
  <c r="L6" i="7"/>
  <c r="Q6" i="7"/>
  <c r="N6" i="7"/>
  <c r="O6" i="7" s="1"/>
  <c r="P6" i="7" s="1"/>
  <c r="H5" i="12"/>
  <c r="I5" i="12" s="1"/>
  <c r="I5" i="11"/>
  <c r="I27" i="11"/>
  <c r="I6" i="11"/>
  <c r="F14" i="8"/>
  <c r="J106" i="7"/>
  <c r="K4" i="7"/>
  <c r="K41" i="7"/>
  <c r="I14" i="11"/>
  <c r="I16" i="11"/>
  <c r="M5" i="7"/>
  <c r="L5" i="7"/>
  <c r="I53" i="11"/>
  <c r="N5" i="7"/>
  <c r="O5" i="7" s="1"/>
  <c r="P5" i="7" s="1"/>
  <c r="I32" i="11"/>
  <c r="Q5" i="7"/>
  <c r="F15" i="8" l="1"/>
  <c r="K106" i="7"/>
  <c r="B3" i="2" s="1"/>
  <c r="M4" i="7"/>
  <c r="L4" i="7"/>
  <c r="Q4" i="7"/>
  <c r="N4" i="7"/>
  <c r="S6" i="7"/>
  <c r="T6" i="7" s="1"/>
  <c r="S5" i="7"/>
  <c r="T5" i="7" s="1"/>
  <c r="O4" i="7" l="1"/>
  <c r="P4" i="7" s="1"/>
  <c r="F8" i="9"/>
  <c r="F19" i="8"/>
  <c r="L106" i="7"/>
  <c r="B4" i="2" s="1"/>
  <c r="S4" i="7"/>
  <c r="F15" i="9"/>
  <c r="F21" i="8"/>
  <c r="Q106" i="7"/>
  <c r="B7" i="2" s="1"/>
  <c r="F9" i="9"/>
  <c r="M106" i="7"/>
  <c r="B5" i="2" s="1"/>
  <c r="F28" i="8"/>
  <c r="F23" i="8" l="1"/>
  <c r="S106" i="7"/>
  <c r="B8" i="2" s="1"/>
  <c r="T4" i="7"/>
  <c r="F10" i="9"/>
  <c r="F20" i="8"/>
  <c r="F14" i="9"/>
  <c r="F16" i="9" s="1"/>
  <c r="P106" i="7"/>
  <c r="B6" i="2" s="1"/>
  <c r="F18" i="9" l="1"/>
  <c r="T106" i="7"/>
  <c r="B9" i="2" s="1"/>
  <c r="F25" i="8"/>
</calcChain>
</file>

<file path=xl/sharedStrings.xml><?xml version="1.0" encoding="utf-8"?>
<sst xmlns="http://schemas.openxmlformats.org/spreadsheetml/2006/main" count="346" uniqueCount="278">
  <si>
    <t>PayPro TT</t>
  </si>
  <si>
    <t>Trinidad &amp; Tobago Payroll for SMEs</t>
  </si>
  <si>
    <t>Workbook Details</t>
  </si>
  <si>
    <t>Version</t>
  </si>
  <si>
    <t>2.0</t>
  </si>
  <si>
    <t>Period</t>
  </si>
  <si>
    <t>Prepared by</t>
  </si>
  <si>
    <t>[Sample data — replace with real preparer]</t>
  </si>
  <si>
    <t>Reviewed by</t>
  </si>
  <si>
    <t>[Sample data — replace with real reviewer]</t>
  </si>
  <si>
    <t>Statutory rates</t>
  </si>
  <si>
    <t>Verified against NIBTT and IRD as at January 2026</t>
  </si>
  <si>
    <t>Capacity</t>
  </si>
  <si>
    <t>Up to 100 employees per payroll period</t>
  </si>
  <si>
    <t>Workbook Contents</t>
  </si>
  <si>
    <t>Tab</t>
  </si>
  <si>
    <t>Purpose</t>
  </si>
  <si>
    <t>Dashboard</t>
  </si>
  <si>
    <t>High-level totals across the active payroll period</t>
  </si>
  <si>
    <t>Instructions</t>
  </si>
  <si>
    <t>How to use the workbook for monthly payroll</t>
  </si>
  <si>
    <t>Validation</t>
  </si>
  <si>
    <t>Live worked examples — reference for sanity-checking statutory rates</t>
  </si>
  <si>
    <t>Setup</t>
  </si>
  <si>
    <t>Statutory rates, allowances, thresholds. Update each January.</t>
  </si>
  <si>
    <t>Employee Master</t>
  </si>
  <si>
    <t>List of employees with start dates and contract details</t>
  </si>
  <si>
    <t>Payroll Register</t>
  </si>
  <si>
    <t>Monthly per-employee gross-to-net calculation</t>
  </si>
  <si>
    <t>Payslip</t>
  </si>
  <si>
    <t>Print-ready per-employee payslip; select employee from dropdown</t>
  </si>
  <si>
    <t>Monthly Remittance</t>
  </si>
  <si>
    <t>Statutory totals owed to NIBTT and BIR for the period</t>
  </si>
  <si>
    <t>Year-to-Date</t>
  </si>
  <si>
    <t>Cumulative totals per employee — TD-4 source data</t>
  </si>
  <si>
    <t>NIS Calculator</t>
  </si>
  <si>
    <t>Standalone NIS contribution calculator</t>
  </si>
  <si>
    <t>PAYE Calculator</t>
  </si>
  <si>
    <t>Standalone annualised PAYE calculator</t>
  </si>
  <si>
    <t>Health Surcharge</t>
  </si>
  <si>
    <t>Standalone Health Surcharge tracker</t>
  </si>
  <si>
    <t>Overtime Tracker</t>
  </si>
  <si>
    <t>Standalone overtime hours and pay calculator</t>
  </si>
  <si>
    <t>Sign-Off</t>
  </si>
  <si>
    <t>Prepared by:</t>
  </si>
  <si>
    <t>Date:</t>
  </si>
  <si>
    <t>Reviewed by:</t>
  </si>
  <si>
    <t>Approved by:</t>
  </si>
  <si>
    <t>CONFIDENTIAL: This workbook contains employee compensation data subject to the Data Protection Act 2011. Restrict access to authorised personnel. Do not distribute outside the organisation without approval.</t>
  </si>
  <si>
    <t>Payroll Dashboard Summary</t>
  </si>
  <si>
    <t>Total Gross Pay</t>
  </si>
  <si>
    <t>Total NIS Employee</t>
  </si>
  <si>
    <t>Total NIS Employer</t>
  </si>
  <si>
    <t>Total PAYE</t>
  </si>
  <si>
    <t>Total Health Surcharge</t>
  </si>
  <si>
    <t>Total Deductions</t>
  </si>
  <si>
    <t>Total Net Pay</t>
  </si>
  <si>
    <t>PayPro TT — How to Use</t>
  </si>
  <si>
    <t>A short guide to running monthly payroll, generating payslips and remittance summaries, and producing year-end TD-4 figures.</t>
  </si>
  <si>
    <t>1. First-time setup</t>
  </si>
  <si>
    <t>Open the Setup tab. Verify the statutory rates against current NIBTT and IRD figures. The defaults reflect January 2026 rates. Update each January when new rates are published.</t>
  </si>
  <si>
    <t>On the Cover sheet, complete the Workbook Details panel: pay period, prepared-by, reviewed-by. The pay period entered on the Payslip tab will populate this field automatically.</t>
  </si>
  <si>
    <t>2. Adding an employee</t>
  </si>
  <si>
    <t>Open the Employee Master tab. Add a new row with a unique Employee ID (e.g. EMP-004). Treat the ID as permanent — it is the key that links every other tab to this employee.</t>
  </si>
  <si>
    <t>Fill in the rest of the row: name, position, department, NIS number, BIR number, start date, pay frequency, base monthly salary, and status. Salary changes here propagate automatically to the Payroll Register and the four standalone calculators.</t>
  </si>
  <si>
    <t>3. Running monthly payroll</t>
  </si>
  <si>
    <t>Step 1 — Set the pay period. Open the Payslip tab. In cell E3, enter the period (e.g. April 2026). This populates the Payroll Register, the Monthly Remittance summary, and the Cover sheet.</t>
  </si>
  <si>
    <t>Step 2 — Open the Payroll Register. For each employee being paid this period, enter the Employee ID in column A. Name, Basic Salary, and Pay Period auto-fill. Enter overtime hours in columns E (regular) and H (Sunday/Holiday) if applicable. Other Deductions go in column R.</t>
  </si>
  <si>
    <t>Step 3 — Review the calculated columns: Gross Pay, NIS contributions, Annualised Pay, PAYE, Health Surcharge, Total Deductions, Net Pay. The figures incorporate the NIS earnings ceiling and the 70 percent NIS deduction against PAYE chargeable income.</t>
  </si>
  <si>
    <t>4. Producing payslips</t>
  </si>
  <si>
    <t>Open the Payslip tab. In cell B3, select an Employee ID from the dropdown. The payslip populates automatically with the figures from the Payroll Register for the period set in cell E3. Print directly using File &gt; Print (set up for A4 portrait).</t>
  </si>
  <si>
    <t>5. Submitting statutory remittance</t>
  </si>
  <si>
    <t>Open the Monthly Remittance tab. The figures aggregate automatically from the Payroll Register. Section 1 shows the total due to NIBTT (NIS employee + employer). Section 2 shows the total due to IRD (PAYE + Health Surcharge).</t>
  </si>
  <si>
    <t>Complete the sign-off block at the bottom (prepared-by, approved-by, payment reference). Print or save as PDF for your records.</t>
  </si>
  <si>
    <t>Statutory deadlines: NIS contributions, PAYE, and Health Surcharge are due by the 15th of the month following the pay period. Verify against current NIBTT and IRD guidance.</t>
  </si>
  <si>
    <t>6. Year-end (TD-4 generation)</t>
  </si>
  <si>
    <t>Open the Year-to-Date tab. At the start of the income year, enter each employee's ID in column A. Name, NIS#, and BIR# auto-fill from the Employee Master.</t>
  </si>
  <si>
    <t>After each month's payroll, manually add that month's figures from the Payroll Register to each employee's cumulative totals. The TOTALS row at the bottom updates automatically.</t>
  </si>
  <si>
    <t>At year-end, the per-employee row provides the figures needed for each TD-4 (Statement of Earnings &amp; Tax Deducted). Reconcile the totals against the sum of all twelve monthly Payroll Registers before issuing TD-4s.</t>
  </si>
  <si>
    <t>7. Standalone calculators</t>
  </si>
  <si>
    <t>NIS, PAYE, Health Surcharge, and Overtime Tracker tabs are reference calculators. Two ways to use them:</t>
  </si>
  <si>
    <t>Linked to an employee — Enter an Employee ID in column A. Name and current salary auto-pull from the Master. Useful for verifying calculations on existing employees.</t>
  </si>
  <si>
    <t>What-if scenarios — Leave Employee ID blank, type the gross figure directly. Useful for modelling a hypothetical hire or salary change.</t>
  </si>
  <si>
    <t>Note: the standalone PAYE Calculator does not subtract the 70 percent NIS allowance. It will therefore show a slightly higher PAYE than the Payroll Register. The Payroll Register figure is authoritative for actual remittance.</t>
  </si>
  <si>
    <t>8. Conventions and key behaviours</t>
  </si>
  <si>
    <t>Yellow cells with blue text are user inputs.</t>
  </si>
  <si>
    <t>White cells are formulas — please don't overwrite them.</t>
  </si>
  <si>
    <t>"Auto" columns will stay blank until the linked Employee ID exists in the Employee Master.</t>
  </si>
  <si>
    <t>The Validation tab shows three live worked examples (minimum wage, mid-range, and above-ceiling) that recalculate when any rate in Setup changes. Use this tab to sanity-check the workbook after any rate update.</t>
  </si>
  <si>
    <t>9. Confidentiality</t>
  </si>
  <si>
    <t>This workbook contains employee compensation data subject to the Data Protection Act 2011. Restrict access to authorised personnel. Do not distribute outside the organisation without approval. Apply a file-level password (File &gt; Info &gt; Protect Workbook &gt; Encrypt with Password) for additional security.</t>
  </si>
  <si>
    <t>Validation — Worked Examples</t>
  </si>
  <si>
    <t>PayPro TT — created by Tricia Chung</t>
  </si>
  <si>
    <t>This tab demonstrates the math for three reference scenarios. Open this tab right after changing any rate in Setup and visually verify the figures still look correct. The expected values below are computed using the SAME formulas as the Payroll Register — they will move automatically when Setup rates change.</t>
  </si>
  <si>
    <t>Scenario</t>
  </si>
  <si>
    <t>Monthly Gross</t>
  </si>
  <si>
    <t>NIS Employee</t>
  </si>
  <si>
    <t>NIS Employer</t>
  </si>
  <si>
    <t>Annual Taxable</t>
  </si>
  <si>
    <t>Monthly PAYE</t>
  </si>
  <si>
    <t>Minimum-wage worker (TT$3,280/month)</t>
  </si>
  <si>
    <t>Mid-range salaried (TT$8,500/month)</t>
  </si>
  <si>
    <t>Above NIS ceiling (TT$25,000/month)</t>
  </si>
  <si>
    <t>Reference checks (as at January 2026):</t>
  </si>
  <si>
    <t>• NIS combined rate = 16.2% (employer 10.8% + employee 5.4%)</t>
  </si>
  <si>
    <t>• NIS earnings ceiling = TT$13,600/month → max combined weekly contribution = TT$508.50</t>
  </si>
  <si>
    <t>• Health Surcharge = TT$4.80/wk if monthly earnings ≤ TT$469.99, else TT$8.25/wk</t>
  </si>
  <si>
    <t>• PAYE personal allowance = TT$90,000/year</t>
  </si>
  <si>
    <t>• PAYE Band 1 (25%) up to TT$1,000,000 chargeable; Band 2 (30%) above</t>
  </si>
  <si>
    <t>• 70% of employee NIS contribution is deducted from chargeable income before PAYE</t>
  </si>
  <si>
    <t>Important note for high earners with pension contributions</t>
  </si>
  <si>
    <t>If any employee has approved pension, annuity, or Widows &amp; Orphans (W&amp;O) contributions in addition to NIS, please note that the IRD imposes a combined annual deduction cap of TT$60,000 across all such contributions plus 70% of the employee NIS contribution. This toolkit does not check that cap. For most SME employees the cap is not engaged — 70% of the maximum NIS contribution alone is approximately TT$6,170 per year, well below the cap. However, for any employee with significant pension or annuity contributions, verify their PAYE figure against an external calculation or consult a tax professional before remitting. Source: IRD individual deductions schedule (ird.gov.tt).</t>
  </si>
  <si>
    <t>Payroll Assumptions &amp; Control Inputs</t>
  </si>
  <si>
    <t>Input</t>
  </si>
  <si>
    <t>Value</t>
  </si>
  <si>
    <t>Description</t>
  </si>
  <si>
    <t>Personal Allowance (Annual)</t>
  </si>
  <si>
    <t>Income tax annual personal allowance — TT$90,000 (verify with IRD)</t>
  </si>
  <si>
    <t>PAYE Rate – Band 1</t>
  </si>
  <si>
    <t>Applied to chargeable income up to higher threshold</t>
  </si>
  <si>
    <t>PAYE Rate – Band 2</t>
  </si>
  <si>
    <t>Applied to chargeable income above higher threshold</t>
  </si>
  <si>
    <t>Higher PAYE Threshold (Annual)</t>
  </si>
  <si>
    <t>Chargeable income above this is taxed at Band 2</t>
  </si>
  <si>
    <t>NIS Earnings Ceiling (Monthly)</t>
  </si>
  <si>
    <t>Maximum insurable monthly earnings — verify with NIBTT</t>
  </si>
  <si>
    <t>Minimum Wage (Hourly)</t>
  </si>
  <si>
    <t>Verify against current Minimum Wages Order</t>
  </si>
  <si>
    <t>Standard Monthly Hours</t>
  </si>
  <si>
    <t>Used for hourly rate conversion (40 hrs/wk × ~4 wks)</t>
  </si>
  <si>
    <t>Standard Work Week (Hours)</t>
  </si>
  <si>
    <t>Reference only</t>
  </si>
  <si>
    <t>Overtime Multiplier (Regular)</t>
  </si>
  <si>
    <t>Time-and-a-half</t>
  </si>
  <si>
    <t>Overtime Multiplier (Sunday/Holiday)</t>
  </si>
  <si>
    <t>Double time</t>
  </si>
  <si>
    <t>Health Surcharge – Lower Weekly</t>
  </si>
  <si>
    <t>Applies when monthly earnings ≤ threshold (B16)</t>
  </si>
  <si>
    <t>Health Surcharge – Higher Weekly</t>
  </si>
  <si>
    <t>Applies when monthly earnings &gt; threshold (B16)</t>
  </si>
  <si>
    <t>Health Surcharge Threshold (Monthly)</t>
  </si>
  <si>
    <t>Earnings above this use the higher weekly rate</t>
  </si>
  <si>
    <t>NIS Employee %</t>
  </si>
  <si>
    <t>2026 rate — 5.4% (verify with NIBTT each January)</t>
  </si>
  <si>
    <t>NIS Employer %</t>
  </si>
  <si>
    <t>2026 rate — 10.8% (verify with NIBTT each January)</t>
  </si>
  <si>
    <t>Employee Master Data</t>
  </si>
  <si>
    <t>Employee ID</t>
  </si>
  <si>
    <t>Employee Name</t>
  </si>
  <si>
    <t>Position</t>
  </si>
  <si>
    <t>Department</t>
  </si>
  <si>
    <t>NIS Number</t>
  </si>
  <si>
    <t>BIR Number</t>
  </si>
  <si>
    <t>Start Date</t>
  </si>
  <si>
    <t>Pay Frequency</t>
  </si>
  <si>
    <t>Base Salary</t>
  </si>
  <si>
    <t>Status</t>
  </si>
  <si>
    <t>EMP-001</t>
  </si>
  <si>
    <t>Anita Sookhai</t>
  </si>
  <si>
    <t>Manager</t>
  </si>
  <si>
    <t>Human Resources</t>
  </si>
  <si>
    <t>1234567</t>
  </si>
  <si>
    <t>987654321</t>
  </si>
  <si>
    <t>Monthly</t>
  </si>
  <si>
    <t>Active</t>
  </si>
  <si>
    <t>EMP-002</t>
  </si>
  <si>
    <t>Reuben Mohammed</t>
  </si>
  <si>
    <t>Officer</t>
  </si>
  <si>
    <t>Finance</t>
  </si>
  <si>
    <t>2345678</t>
  </si>
  <si>
    <t>876543219</t>
  </si>
  <si>
    <t>EMP-003</t>
  </si>
  <si>
    <t>Keisha Charles</t>
  </si>
  <si>
    <t>Coordinator</t>
  </si>
  <si>
    <t>Operations</t>
  </si>
  <si>
    <t>3456789</t>
  </si>
  <si>
    <t>765432198</t>
  </si>
  <si>
    <t>Monthly Payroll Register</t>
  </si>
  <si>
    <t>Pay Period</t>
  </si>
  <si>
    <t>Basic Salary</t>
  </si>
  <si>
    <t>Reg OT Hours</t>
  </si>
  <si>
    <t>Reg OT Rate</t>
  </si>
  <si>
    <t>Reg OT Pay</t>
  </si>
  <si>
    <t>Holiday OT Hours</t>
  </si>
  <si>
    <t>Holiday OT Rate</t>
  </si>
  <si>
    <t>Holiday OT Pay</t>
  </si>
  <si>
    <t>Gross Pay</t>
  </si>
  <si>
    <t>NIS Emp Ded</t>
  </si>
  <si>
    <t>NIS Er Contrib</t>
  </si>
  <si>
    <t>Annualized Pay</t>
  </si>
  <si>
    <t>Taxable Income</t>
  </si>
  <si>
    <t>PAYE</t>
  </si>
  <si>
    <t>Other Deductions</t>
  </si>
  <si>
    <t>Net Pay</t>
  </si>
  <si>
    <t>TOTAL</t>
  </si>
  <si>
    <t>EMPLOYEE PAYSLIP</t>
  </si>
  <si>
    <t>Select Employee:</t>
  </si>
  <si>
    <t>Pay Period:</t>
  </si>
  <si>
    <t>April 2026</t>
  </si>
  <si>
    <t>Employee Information</t>
  </si>
  <si>
    <t>Employee ID:</t>
  </si>
  <si>
    <t>Position:</t>
  </si>
  <si>
    <t>Full Name:</t>
  </si>
  <si>
    <t>Department:</t>
  </si>
  <si>
    <t>NIS Number:</t>
  </si>
  <si>
    <t>BIR Number:</t>
  </si>
  <si>
    <t>Earnings</t>
  </si>
  <si>
    <t>Amount (TT$)</t>
  </si>
  <si>
    <t>Regular Overtime</t>
  </si>
  <si>
    <t>Sunday/Holiday Overtime</t>
  </si>
  <si>
    <t>GROSS PAY</t>
  </si>
  <si>
    <t>Deductions</t>
  </si>
  <si>
    <t>NIS Contribution (employee portion)</t>
  </si>
  <si>
    <t>TOTAL DEDUCTIONS</t>
  </si>
  <si>
    <t>NET PAY</t>
  </si>
  <si>
    <t>Employer Contributions (informational)</t>
  </si>
  <si>
    <t>NIS Contribution (employer portion)</t>
  </si>
  <si>
    <t>This payslip is a true summary of earnings and deductions for the period stated. Statutory deductions calculated against rates current as at January 2026. Retain for personal records and for use with annual TD-4 reconciliation.</t>
  </si>
  <si>
    <t>Monthly Statutory Remittance</t>
  </si>
  <si>
    <t>Totals to remit to NIBTT and Inland Revenue Division for the active payroll period</t>
  </si>
  <si>
    <t>Section 1 — NIBTT (National Insurance Board)</t>
  </si>
  <si>
    <t>Item</t>
  </si>
  <si>
    <t>Source</t>
  </si>
  <si>
    <t>Total NIS — Employee portion</t>
  </si>
  <si>
    <t>Sum of NIS deductions from all employees</t>
  </si>
  <si>
    <t>Total NIS — Employer portion</t>
  </si>
  <si>
    <t>Sum of employer NIS contributions</t>
  </si>
  <si>
    <t>TOTAL DUE TO NIBTT</t>
  </si>
  <si>
    <t>Section 2 — Inland Revenue Division</t>
  </si>
  <si>
    <t>Sum of PAYE deductions from all employees</t>
  </si>
  <si>
    <t>Sum of Health Surcharge deductions</t>
  </si>
  <si>
    <t>TOTAL DUE TO IRD</t>
  </si>
  <si>
    <t>GRAND TOTAL — All Statutory Remittances</t>
  </si>
  <si>
    <t>Remittance Sign-Off</t>
  </si>
  <si>
    <t>Payment ref:</t>
  </si>
  <si>
    <t>Bank/method:</t>
  </si>
  <si>
    <t>NIS contributions are due by the 15th of the month following the period. PAYE and Health Surcharge are due by the 15th of the month following the period via the BIR system. Verify due dates against current NIBTT and IRD guidance.</t>
  </si>
  <si>
    <t>Year-to-Date Earnings Summary</t>
  </si>
  <si>
    <t>TD-4 source data. Update each month by adding the current month's figures from the Payroll Register to the cumulative totals below.</t>
  </si>
  <si>
    <t>Income Year:</t>
  </si>
  <si>
    <t>Full Name</t>
  </si>
  <si>
    <t>NIS #</t>
  </si>
  <si>
    <t>BIR #</t>
  </si>
  <si>
    <t>YTD Gross</t>
  </si>
  <si>
    <t>YTD NIS Employee</t>
  </si>
  <si>
    <t>YTD PAYE</t>
  </si>
  <si>
    <t>YTD Health Surcharge</t>
  </si>
  <si>
    <t>YTD Other Ded</t>
  </si>
  <si>
    <t>YTD Total Ded</t>
  </si>
  <si>
    <t>YTD Net Pay</t>
  </si>
  <si>
    <t>TOTALS</t>
  </si>
  <si>
    <t>How to use this sheet</t>
  </si>
  <si>
    <t>1. At the start of the income year, enter each employee's ID in column A. Name, NIS, and BIR auto-fill.</t>
  </si>
  <si>
    <t>2. After each month's payroll, add that month's totals from the Payroll Register to the running totals here.</t>
  </si>
  <si>
    <t>3. At year-end, the totals row shows the figures needed for each employee's TD-4 (Statement of Earnings &amp; Tax Deducted).</t>
  </si>
  <si>
    <t>4. For accuracy, reconcile YTD totals against the sum of all twelve monthly Payroll Registers before issuing TD-4s.</t>
  </si>
  <si>
    <t>Gross Monthly Pay</t>
  </si>
  <si>
    <t>Insurable Earnings</t>
  </si>
  <si>
    <t>Employee %</t>
  </si>
  <si>
    <t>Employer %</t>
  </si>
  <si>
    <t>Employee Deduction</t>
  </si>
  <si>
    <t>Employer Contribution</t>
  </si>
  <si>
    <t>Total Monthly NIS</t>
  </si>
  <si>
    <t>Tip: enter an Employee ID in column A to auto-pull the name. Column A and the gross-pay column may both be left blank to use the calculator standalone (just enter the gross figure).</t>
  </si>
  <si>
    <t>Monthly Gross Pay</t>
  </si>
  <si>
    <t>Annual Gross Pay</t>
  </si>
  <si>
    <t>Personal Allowance</t>
  </si>
  <si>
    <t>Rate 1 Tax</t>
  </si>
  <si>
    <t>Rate 2 Tax</t>
  </si>
  <si>
    <t>Notes</t>
  </si>
  <si>
    <t>Note: this standalone calculator uses gross income minus personal allowance. It does NOT deduct 70% of NIS contributions (which the Payroll Register correctly does). PAYE figures here will therefore be slightly higher than the Payroll Register. Use the Payroll Register figure for actual remittance.</t>
  </si>
  <si>
    <t>Threshold</t>
  </si>
  <si>
    <t>Applied Weekly Rate</t>
  </si>
  <si>
    <t>Estimated Monthly Surcharge</t>
  </si>
  <si>
    <t>Month</t>
  </si>
  <si>
    <t>Regular OT Hours</t>
  </si>
  <si>
    <t>Regular OT Rate</t>
  </si>
  <si>
    <t>Regular OT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</si>
</sst>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TT$&quot;#,##0.00"/>
    <numFmt numFmtId="165" formatCode="0.0%"/>
    <numFmt numFmtId="166" formatCode="yyyy\-mm\-dd"/>
    <numFmt numFmtId="167" formatCode="dd\-mmm\-yyyy"/>
    <numFmt numFmtId="168" formatCode="&quot;TT$&quot;#,##0.00;[Red]&quot;(TT$&quot;#,##0.00\);\-"/>
  </numFmts>
  <fonts count="21" x14ac:knownFonts="1">
    <font>
      <sz val="11"/>
      <color theme="1"/>
      <name val="Calibri"/>
      <family val="2"/>
      <charset val="1"/>
    </font>
    <font>
      <b/>
      <sz val="22"/>
      <color rgb="FF1F4E78"/>
      <name val="Calibri"/>
      <charset val="1"/>
    </font>
    <font>
      <i/>
      <sz val="12"/>
      <color rgb="FF595959"/>
      <name val="Calibri"/>
      <charset val="1"/>
    </font>
    <font>
      <b/>
      <sz val="11"/>
      <color rgb="FF1F4E78"/>
      <name val="Calibri"/>
      <charset val="1"/>
    </font>
    <font>
      <b/>
      <sz val="11"/>
      <name val="Calibri"/>
      <charset val="1"/>
    </font>
    <font>
      <sz val="11"/>
      <color rgb="FF0000FF"/>
      <name val="Calibri"/>
      <charset val="1"/>
    </font>
    <font>
      <sz val="11"/>
      <name val="Calibri"/>
      <charset val="1"/>
    </font>
    <font>
      <b/>
      <sz val="11"/>
      <color rgb="FFFFFFFF"/>
      <name val="Calibri"/>
      <charset val="1"/>
    </font>
    <font>
      <i/>
      <sz val="10"/>
      <color rgb="FF595959"/>
      <name val="Calibri"/>
      <charset val="1"/>
    </font>
    <font>
      <b/>
      <sz val="14"/>
      <name val="Calibri"/>
      <charset val="1"/>
    </font>
    <font>
      <b/>
      <sz val="18"/>
      <color rgb="FF1F4E78"/>
      <name val="Calibri"/>
      <charset val="1"/>
    </font>
    <font>
      <i/>
      <sz val="11"/>
      <color rgb="FF595959"/>
      <name val="Calibri"/>
      <charset val="1"/>
    </font>
    <font>
      <b/>
      <sz val="13"/>
      <color rgb="FF1F4E78"/>
      <name val="Calibri"/>
      <charset val="1"/>
    </font>
    <font>
      <b/>
      <sz val="14"/>
      <color rgb="FF1F4E78"/>
      <name val="Calibri"/>
      <charset val="1"/>
    </font>
    <font>
      <i/>
      <sz val="10"/>
      <name val="Calibri"/>
      <charset val="1"/>
    </font>
    <font>
      <b/>
      <sz val="11"/>
      <color rgb="FFC00000"/>
      <name val="Calibri"/>
      <charset val="1"/>
    </font>
    <font>
      <sz val="10"/>
      <name val="Calibri"/>
      <charset val="1"/>
    </font>
    <font>
      <sz val="11"/>
      <color rgb="FF000000"/>
      <name val="Calibri"/>
      <charset val="1"/>
    </font>
    <font>
      <b/>
      <sz val="11"/>
      <color rgb="FF008080"/>
      <name val="Calibri"/>
      <charset val="1"/>
    </font>
    <font>
      <b/>
      <sz val="14"/>
      <color rgb="FFFFFFFF"/>
      <name val="Calibri"/>
      <charset val="1"/>
    </font>
    <font>
      <b/>
      <sz val="12"/>
      <color rgb="FFFFFFFF"/>
      <name val="Calibri"/>
      <charset val="1"/>
    </font>
  </fonts>
  <fills count="7">
    <fill>
      <patternFill patternType="none"/>
    </fill>
    <fill>
      <patternFill patternType="gray125"/>
    </fill>
    <fill>
      <patternFill patternType="solid">
        <fgColor rgb="FFD9E2F3"/>
        <bgColor rgb="FFD9EAD3"/>
      </patternFill>
    </fill>
    <fill>
      <patternFill patternType="solid">
        <fgColor rgb="FFFFF2CC"/>
        <bgColor rgb="FFE2EFDA"/>
      </patternFill>
    </fill>
    <fill>
      <patternFill patternType="solid">
        <fgColor rgb="FF1F4E78"/>
        <bgColor rgb="FF003366"/>
      </patternFill>
    </fill>
    <fill>
      <patternFill patternType="solid">
        <fgColor rgb="FFD9EAD3"/>
        <bgColor rgb="FFE2EFDA"/>
      </patternFill>
    </fill>
    <fill>
      <patternFill patternType="solid">
        <fgColor rgb="FFE2EFDA"/>
        <bgColor rgb="FFD9EAD3"/>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auto="1"/>
      </top>
      <bottom/>
      <diagonal/>
    </border>
    <border>
      <left style="medium">
        <color rgb="FF1F4E78"/>
      </left>
      <right style="medium">
        <color rgb="FF1F4E78"/>
      </right>
      <top style="medium">
        <color rgb="FF1F4E78"/>
      </top>
      <bottom style="medium">
        <color rgb="FF1F4E78"/>
      </bottom>
      <diagonal/>
    </border>
  </borders>
  <cellStyleXfs count="1">
    <xf numFmtId="0" fontId="0" fillId="0" borderId="0"/>
  </cellStyleXfs>
  <cellXfs count="79">
    <xf numFmtId="0" fontId="0" fillId="0" borderId="0" xfId="0"/>
    <xf numFmtId="0" fontId="7" fillId="4" borderId="1" xfId="0" applyFont="1" applyFill="1" applyBorder="1"/>
    <xf numFmtId="0" fontId="6" fillId="0" borderId="1" xfId="0" applyFont="1" applyBorder="1"/>
    <xf numFmtId="0" fontId="5" fillId="3" borderId="1" xfId="0" applyFont="1" applyFill="1" applyBorder="1"/>
    <xf numFmtId="0" fontId="4" fillId="2" borderId="1" xfId="0" applyFont="1" applyFill="1" applyBorder="1"/>
    <xf numFmtId="0" fontId="7" fillId="4" borderId="0" xfId="0" applyFont="1" applyFill="1" applyAlignment="1">
      <alignment horizontal="center" vertical="center"/>
    </xf>
    <xf numFmtId="0" fontId="3" fillId="0" borderId="1" xfId="0" applyFont="1" applyBorder="1"/>
    <xf numFmtId="0" fontId="4" fillId="0" borderId="1" xfId="0" applyFont="1" applyBorder="1"/>
    <xf numFmtId="0" fontId="4" fillId="0" borderId="0" xfId="0" applyFont="1"/>
    <xf numFmtId="164" fontId="0" fillId="0" borderId="0" xfId="0" applyNumberFormat="1"/>
    <xf numFmtId="0" fontId="6" fillId="0" borderId="0" xfId="0" applyFont="1"/>
    <xf numFmtId="0" fontId="13" fillId="0" borderId="0" xfId="0" applyFont="1"/>
    <xf numFmtId="0" fontId="14" fillId="0" borderId="0" xfId="0" applyFont="1"/>
    <xf numFmtId="0" fontId="7" fillId="4" borderId="0" xfId="0" applyFont="1" applyFill="1" applyAlignment="1">
      <alignment horizontal="center"/>
    </xf>
    <xf numFmtId="4" fontId="5" fillId="3" borderId="0" xfId="0" applyNumberFormat="1" applyFont="1" applyFill="1"/>
    <xf numFmtId="4" fontId="0" fillId="0" borderId="0" xfId="0" applyNumberFormat="1"/>
    <xf numFmtId="0" fontId="15" fillId="0" borderId="0" xfId="0" applyFont="1"/>
    <xf numFmtId="165" fontId="5" fillId="3" borderId="0" xfId="0" applyNumberFormat="1" applyFont="1" applyFill="1"/>
    <xf numFmtId="0" fontId="5" fillId="0" borderId="0" xfId="0" applyFont="1"/>
    <xf numFmtId="166" fontId="5" fillId="0" borderId="0" xfId="0" applyNumberFormat="1" applyFont="1"/>
    <xf numFmtId="4" fontId="5" fillId="0" borderId="0" xfId="0" applyNumberFormat="1" applyFont="1"/>
    <xf numFmtId="167" fontId="5" fillId="0" borderId="0" xfId="0" applyNumberFormat="1" applyFont="1"/>
    <xf numFmtId="168" fontId="5" fillId="0" borderId="0" xfId="0" applyNumberFormat="1" applyFont="1"/>
    <xf numFmtId="0" fontId="5" fillId="3" borderId="0" xfId="0" applyFont="1" applyFill="1"/>
    <xf numFmtId="4" fontId="6" fillId="0" borderId="0" xfId="0" applyNumberFormat="1" applyFont="1"/>
    <xf numFmtId="2" fontId="5" fillId="3" borderId="0" xfId="0" applyNumberFormat="1" applyFont="1" applyFill="1"/>
    <xf numFmtId="168" fontId="17" fillId="0" borderId="0" xfId="0" applyNumberFormat="1" applyFont="1"/>
    <xf numFmtId="168" fontId="5" fillId="3" borderId="0" xfId="0" applyNumberFormat="1" applyFont="1" applyFill="1"/>
    <xf numFmtId="0" fontId="18" fillId="5" borderId="2" xfId="0" applyFont="1" applyFill="1" applyBorder="1"/>
    <xf numFmtId="0" fontId="0" fillId="5" borderId="2" xfId="0" applyFill="1" applyBorder="1"/>
    <xf numFmtId="168" fontId="18" fillId="5" borderId="2" xfId="0" applyNumberFormat="1" applyFont="1" applyFill="1" applyBorder="1"/>
    <xf numFmtId="0" fontId="5" fillId="3" borderId="3" xfId="0" applyFont="1" applyFill="1" applyBorder="1"/>
    <xf numFmtId="0" fontId="0" fillId="0" borderId="1" xfId="0" applyBorder="1"/>
    <xf numFmtId="0" fontId="4" fillId="6" borderId="1" xfId="0" applyFont="1" applyFill="1" applyBorder="1"/>
    <xf numFmtId="0" fontId="4" fillId="6" borderId="1" xfId="0" applyFont="1" applyFill="1" applyBorder="1" applyAlignment="1">
      <alignment horizontal="right"/>
    </xf>
    <xf numFmtId="4" fontId="0" fillId="0" borderId="1" xfId="0" applyNumberFormat="1" applyBorder="1" applyAlignment="1">
      <alignment horizontal="right"/>
    </xf>
    <xf numFmtId="0" fontId="3" fillId="2" borderId="1" xfId="0" applyFont="1" applyFill="1" applyBorder="1"/>
    <xf numFmtId="4" fontId="3" fillId="2" borderId="1" xfId="0" applyNumberFormat="1" applyFont="1" applyFill="1" applyBorder="1" applyAlignment="1">
      <alignment horizontal="right"/>
    </xf>
    <xf numFmtId="4" fontId="19" fillId="4" borderId="1" xfId="0" applyNumberFormat="1" applyFont="1" applyFill="1" applyBorder="1" applyAlignment="1">
      <alignment horizontal="right" vertical="center"/>
    </xf>
    <xf numFmtId="4" fontId="20" fillId="4" borderId="1" xfId="0" applyNumberFormat="1" applyFont="1" applyFill="1" applyBorder="1" applyAlignment="1">
      <alignment horizontal="right"/>
    </xf>
    <xf numFmtId="0" fontId="7" fillId="4" borderId="1" xfId="0" applyFont="1" applyFill="1" applyBorder="1" applyAlignment="1">
      <alignment horizontal="center" vertical="center" wrapText="1"/>
    </xf>
    <xf numFmtId="4" fontId="5" fillId="3" borderId="1" xfId="0" applyNumberFormat="1" applyFont="1" applyFill="1" applyBorder="1"/>
    <xf numFmtId="4" fontId="0" fillId="0" borderId="1" xfId="0" applyNumberFormat="1" applyBorder="1"/>
    <xf numFmtId="4" fontId="3" fillId="2" borderId="1" xfId="0" applyNumberFormat="1" applyFont="1" applyFill="1" applyBorder="1"/>
    <xf numFmtId="0" fontId="7" fillId="4" borderId="0" xfId="0" applyFont="1" applyFill="1" applyAlignment="1">
      <alignment horizontal="center" vertical="center" wrapText="1"/>
    </xf>
    <xf numFmtId="165" fontId="0" fillId="0" borderId="0" xfId="0" applyNumberFormat="1"/>
    <xf numFmtId="168" fontId="0" fillId="0" borderId="0" xfId="0" applyNumberFormat="1"/>
    <xf numFmtId="0" fontId="6" fillId="0" borderId="0" xfId="0" applyFont="1" applyAlignment="1">
      <alignment vertical="top" wrapText="1"/>
    </xf>
    <xf numFmtId="0" fontId="12" fillId="2" borderId="0" xfId="0" applyFont="1" applyFill="1" applyAlignment="1">
      <alignment vertical="top" wrapText="1"/>
    </xf>
    <xf numFmtId="0" fontId="6" fillId="0" borderId="0" xfId="0" applyFont="1" applyAlignment="1">
      <alignment vertical="top" wrapText="1" indent="1"/>
    </xf>
    <xf numFmtId="0" fontId="8"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8" fillId="0" borderId="0" xfId="0" applyFont="1" applyAlignment="1">
      <alignment horizontal="center" vertical="top" wrapText="1"/>
    </xf>
    <xf numFmtId="0" fontId="0" fillId="3" borderId="1" xfId="0" applyFill="1" applyBorder="1"/>
    <xf numFmtId="0" fontId="6" fillId="0" borderId="1" xfId="0" applyFont="1" applyBorder="1"/>
    <xf numFmtId="0" fontId="3" fillId="2" borderId="0" xfId="0" applyFont="1" applyFill="1"/>
    <xf numFmtId="0" fontId="7" fillId="4" borderId="1" xfId="0" applyFont="1" applyFill="1" applyBorder="1"/>
    <xf numFmtId="0" fontId="4" fillId="2" borderId="1" xfId="0" applyFont="1" applyFill="1" applyBorder="1"/>
    <xf numFmtId="0" fontId="5" fillId="3" borderId="1" xfId="0" applyFont="1" applyFill="1" applyBorder="1"/>
    <xf numFmtId="0" fontId="1" fillId="0" borderId="0" xfId="0" applyFont="1" applyAlignment="1">
      <alignment horizontal="center"/>
    </xf>
    <xf numFmtId="0" fontId="2" fillId="0" borderId="0" xfId="0" applyFont="1" applyAlignment="1">
      <alignment horizontal="center"/>
    </xf>
    <xf numFmtId="0" fontId="9" fillId="0" borderId="0" xfId="0" applyFont="1"/>
    <xf numFmtId="0" fontId="0" fillId="0" borderId="0" xfId="0" applyAlignment="1">
      <alignment vertical="top" wrapText="1"/>
    </xf>
    <xf numFmtId="0" fontId="16" fillId="0" borderId="0" xfId="0" applyFont="1" applyAlignment="1">
      <alignment vertical="top" wrapText="1"/>
    </xf>
    <xf numFmtId="0" fontId="7" fillId="4" borderId="0" xfId="0" applyFont="1" applyFill="1" applyAlignment="1">
      <alignment horizontal="center" vertical="center"/>
    </xf>
    <xf numFmtId="0" fontId="3" fillId="0" borderId="0" xfId="0" applyFont="1"/>
    <xf numFmtId="0" fontId="3" fillId="2" borderId="1" xfId="0" applyFont="1" applyFill="1" applyBorder="1"/>
    <xf numFmtId="0" fontId="19" fillId="4" borderId="1" xfId="0" applyFont="1" applyFill="1" applyBorder="1" applyAlignment="1">
      <alignment horizontal="left" vertical="center"/>
    </xf>
    <xf numFmtId="0" fontId="4" fillId="6" borderId="1" xfId="0" applyFont="1" applyFill="1" applyBorder="1"/>
    <xf numFmtId="0" fontId="7" fillId="4" borderId="0" xfId="0" applyFont="1" applyFill="1" applyAlignment="1">
      <alignment horizontal="center"/>
    </xf>
    <xf numFmtId="0" fontId="5" fillId="3" borderId="3" xfId="0" applyFont="1" applyFill="1" applyBorder="1"/>
    <xf numFmtId="0" fontId="8" fillId="0" borderId="1" xfId="0" applyFont="1" applyBorder="1"/>
    <xf numFmtId="0" fontId="20" fillId="4" borderId="1" xfId="0" applyFont="1" applyFill="1" applyBorder="1"/>
    <xf numFmtId="0" fontId="7" fillId="4" borderId="0" xfId="0" applyFont="1" applyFill="1"/>
    <xf numFmtId="0" fontId="5" fillId="0" borderId="0" xfId="0" applyFont="1"/>
    <xf numFmtId="0" fontId="6" fillId="0" borderId="0" xfId="0" applyFont="1"/>
    <xf numFmtId="0" fontId="2"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zoomScaleNormal="100" workbookViewId="0"/>
  </sheetViews>
  <sheetFormatPr defaultColWidth="8.6328125" defaultRowHeight="14.5" x14ac:dyDescent="0.35"/>
  <cols>
    <col min="1" max="3" width="18" customWidth="1"/>
    <col min="4" max="6" width="14" customWidth="1"/>
  </cols>
  <sheetData>
    <row r="1" spans="1:6" ht="36" customHeight="1" x14ac:dyDescent="0.65">
      <c r="A1" s="60" t="s">
        <v>0</v>
      </c>
      <c r="B1" s="60"/>
      <c r="C1" s="60"/>
      <c r="D1" s="60"/>
      <c r="E1" s="60"/>
      <c r="F1" s="60"/>
    </row>
    <row r="2" spans="1:6" ht="24" customHeight="1" x14ac:dyDescent="0.35">
      <c r="A2" s="61" t="s">
        <v>1</v>
      </c>
      <c r="B2" s="61"/>
      <c r="C2" s="61"/>
      <c r="D2" s="61"/>
      <c r="E2" s="61"/>
      <c r="F2" s="61"/>
    </row>
    <row r="6" spans="1:6" ht="15" customHeight="1" x14ac:dyDescent="0.35">
      <c r="A6" s="56" t="s">
        <v>2</v>
      </c>
      <c r="B6" s="56"/>
      <c r="C6" s="56"/>
      <c r="D6" s="56"/>
      <c r="E6" s="56"/>
      <c r="F6" s="56"/>
    </row>
    <row r="7" spans="1:6" ht="15" customHeight="1" x14ac:dyDescent="0.35">
      <c r="A7" s="58" t="s">
        <v>3</v>
      </c>
      <c r="B7" s="58"/>
      <c r="C7" s="59" t="s">
        <v>4</v>
      </c>
      <c r="D7" s="59"/>
      <c r="E7" s="59"/>
      <c r="F7" s="59"/>
    </row>
    <row r="8" spans="1:6" ht="15" customHeight="1" x14ac:dyDescent="0.35">
      <c r="A8" s="58" t="s">
        <v>5</v>
      </c>
      <c r="B8" s="58"/>
      <c r="C8" s="55" t="str">
        <f>Payslip!$E$3</f>
        <v>April 2026</v>
      </c>
      <c r="D8" s="55"/>
      <c r="E8" s="55"/>
      <c r="F8" s="55"/>
    </row>
    <row r="9" spans="1:6" ht="15" customHeight="1" x14ac:dyDescent="0.35">
      <c r="A9" s="58" t="s">
        <v>6</v>
      </c>
      <c r="B9" s="58"/>
      <c r="C9" s="59" t="s">
        <v>7</v>
      </c>
      <c r="D9" s="59"/>
      <c r="E9" s="59"/>
      <c r="F9" s="59"/>
    </row>
    <row r="10" spans="1:6" ht="15" customHeight="1" x14ac:dyDescent="0.35">
      <c r="A10" s="58" t="s">
        <v>8</v>
      </c>
      <c r="B10" s="58"/>
      <c r="C10" s="59" t="s">
        <v>9</v>
      </c>
      <c r="D10" s="59"/>
      <c r="E10" s="59"/>
      <c r="F10" s="59"/>
    </row>
    <row r="11" spans="1:6" ht="15" customHeight="1" x14ac:dyDescent="0.35">
      <c r="A11" s="58" t="s">
        <v>10</v>
      </c>
      <c r="B11" s="58"/>
      <c r="C11" s="59" t="s">
        <v>11</v>
      </c>
      <c r="D11" s="59"/>
      <c r="E11" s="59"/>
      <c r="F11" s="59"/>
    </row>
    <row r="12" spans="1:6" ht="15" customHeight="1" x14ac:dyDescent="0.35">
      <c r="A12" s="58" t="s">
        <v>12</v>
      </c>
      <c r="B12" s="58"/>
      <c r="C12" s="59" t="s">
        <v>13</v>
      </c>
      <c r="D12" s="59"/>
      <c r="E12" s="59"/>
      <c r="F12" s="59"/>
    </row>
    <row r="14" spans="1:6" ht="15" customHeight="1" x14ac:dyDescent="0.35">
      <c r="A14" s="56" t="s">
        <v>14</v>
      </c>
      <c r="B14" s="56"/>
      <c r="C14" s="56"/>
      <c r="D14" s="56"/>
      <c r="E14" s="56"/>
      <c r="F14" s="56"/>
    </row>
    <row r="15" spans="1:6" ht="15" customHeight="1" x14ac:dyDescent="0.35">
      <c r="A15" s="1" t="s">
        <v>15</v>
      </c>
      <c r="B15" s="57" t="s">
        <v>16</v>
      </c>
      <c r="C15" s="57"/>
      <c r="D15" s="57"/>
      <c r="E15" s="57"/>
      <c r="F15" s="57"/>
    </row>
    <row r="16" spans="1:6" ht="15" customHeight="1" x14ac:dyDescent="0.35">
      <c r="A16" s="6" t="s">
        <v>17</v>
      </c>
      <c r="B16" s="55" t="s">
        <v>18</v>
      </c>
      <c r="C16" s="55"/>
      <c r="D16" s="55"/>
      <c r="E16" s="55"/>
      <c r="F16" s="55"/>
    </row>
    <row r="17" spans="1:6" ht="15" customHeight="1" x14ac:dyDescent="0.35">
      <c r="A17" s="6" t="s">
        <v>19</v>
      </c>
      <c r="B17" s="55" t="s">
        <v>20</v>
      </c>
      <c r="C17" s="55"/>
      <c r="D17" s="55"/>
      <c r="E17" s="55"/>
      <c r="F17" s="55"/>
    </row>
    <row r="18" spans="1:6" ht="15" customHeight="1" x14ac:dyDescent="0.35">
      <c r="A18" s="6" t="s">
        <v>21</v>
      </c>
      <c r="B18" s="55" t="s">
        <v>22</v>
      </c>
      <c r="C18" s="55"/>
      <c r="D18" s="55"/>
      <c r="E18" s="55"/>
      <c r="F18" s="55"/>
    </row>
    <row r="19" spans="1:6" ht="15" customHeight="1" x14ac:dyDescent="0.35">
      <c r="A19" s="6" t="s">
        <v>23</v>
      </c>
      <c r="B19" s="55" t="s">
        <v>24</v>
      </c>
      <c r="C19" s="55"/>
      <c r="D19" s="55"/>
      <c r="E19" s="55"/>
      <c r="F19" s="55"/>
    </row>
    <row r="20" spans="1:6" ht="15" customHeight="1" x14ac:dyDescent="0.35">
      <c r="A20" s="6" t="s">
        <v>25</v>
      </c>
      <c r="B20" s="55" t="s">
        <v>26</v>
      </c>
      <c r="C20" s="55"/>
      <c r="D20" s="55"/>
      <c r="E20" s="55"/>
      <c r="F20" s="55"/>
    </row>
    <row r="21" spans="1:6" ht="15" customHeight="1" x14ac:dyDescent="0.35">
      <c r="A21" s="6" t="s">
        <v>27</v>
      </c>
      <c r="B21" s="55" t="s">
        <v>28</v>
      </c>
      <c r="C21" s="55"/>
      <c r="D21" s="55"/>
      <c r="E21" s="55"/>
      <c r="F21" s="55"/>
    </row>
    <row r="22" spans="1:6" ht="15" customHeight="1" x14ac:dyDescent="0.35">
      <c r="A22" s="6" t="s">
        <v>29</v>
      </c>
      <c r="B22" s="55" t="s">
        <v>30</v>
      </c>
      <c r="C22" s="55"/>
      <c r="D22" s="55"/>
      <c r="E22" s="55"/>
      <c r="F22" s="55"/>
    </row>
    <row r="23" spans="1:6" ht="15" customHeight="1" x14ac:dyDescent="0.35">
      <c r="A23" s="6" t="s">
        <v>31</v>
      </c>
      <c r="B23" s="55" t="s">
        <v>32</v>
      </c>
      <c r="C23" s="55"/>
      <c r="D23" s="55"/>
      <c r="E23" s="55"/>
      <c r="F23" s="55"/>
    </row>
    <row r="24" spans="1:6" ht="15" customHeight="1" x14ac:dyDescent="0.35">
      <c r="A24" s="6" t="s">
        <v>33</v>
      </c>
      <c r="B24" s="55" t="s">
        <v>34</v>
      </c>
      <c r="C24" s="55"/>
      <c r="D24" s="55"/>
      <c r="E24" s="55"/>
      <c r="F24" s="55"/>
    </row>
    <row r="25" spans="1:6" ht="15" customHeight="1" x14ac:dyDescent="0.35">
      <c r="A25" s="6" t="s">
        <v>35</v>
      </c>
      <c r="B25" s="55" t="s">
        <v>36</v>
      </c>
      <c r="C25" s="55"/>
      <c r="D25" s="55"/>
      <c r="E25" s="55"/>
      <c r="F25" s="55"/>
    </row>
    <row r="26" spans="1:6" ht="15" customHeight="1" x14ac:dyDescent="0.35">
      <c r="A26" s="6" t="s">
        <v>37</v>
      </c>
      <c r="B26" s="55" t="s">
        <v>38</v>
      </c>
      <c r="C26" s="55"/>
      <c r="D26" s="55"/>
      <c r="E26" s="55"/>
      <c r="F26" s="55"/>
    </row>
    <row r="27" spans="1:6" ht="15" customHeight="1" x14ac:dyDescent="0.35">
      <c r="A27" s="6" t="s">
        <v>39</v>
      </c>
      <c r="B27" s="55" t="s">
        <v>40</v>
      </c>
      <c r="C27" s="55"/>
      <c r="D27" s="55"/>
      <c r="E27" s="55"/>
      <c r="F27" s="55"/>
    </row>
    <row r="28" spans="1:6" ht="15" customHeight="1" x14ac:dyDescent="0.35">
      <c r="A28" s="6" t="s">
        <v>41</v>
      </c>
      <c r="B28" s="55" t="s">
        <v>42</v>
      </c>
      <c r="C28" s="55"/>
      <c r="D28" s="55"/>
      <c r="E28" s="55"/>
      <c r="F28" s="55"/>
    </row>
    <row r="31" spans="1:6" ht="15" customHeight="1" x14ac:dyDescent="0.35">
      <c r="A31" s="56" t="s">
        <v>43</v>
      </c>
      <c r="B31" s="56"/>
      <c r="C31" s="56"/>
      <c r="D31" s="56"/>
      <c r="E31" s="56"/>
      <c r="F31" s="56"/>
    </row>
    <row r="32" spans="1:6" ht="15" customHeight="1" x14ac:dyDescent="0.35">
      <c r="A32" s="7" t="s">
        <v>44</v>
      </c>
      <c r="B32" s="54"/>
      <c r="C32" s="54"/>
      <c r="D32" s="7" t="s">
        <v>45</v>
      </c>
      <c r="E32" s="54"/>
      <c r="F32" s="54"/>
    </row>
    <row r="33" spans="1:6" ht="15" customHeight="1" x14ac:dyDescent="0.35">
      <c r="A33" s="7" t="s">
        <v>46</v>
      </c>
      <c r="B33" s="54"/>
      <c r="C33" s="54"/>
      <c r="D33" s="7" t="s">
        <v>45</v>
      </c>
      <c r="E33" s="54"/>
      <c r="F33" s="54"/>
    </row>
    <row r="34" spans="1:6" ht="15" customHeight="1" x14ac:dyDescent="0.35">
      <c r="A34" s="7" t="s">
        <v>47</v>
      </c>
      <c r="B34" s="54"/>
      <c r="C34" s="54"/>
      <c r="D34" s="7" t="s">
        <v>45</v>
      </c>
      <c r="E34" s="54"/>
      <c r="F34" s="54"/>
    </row>
    <row r="36" spans="1:6" ht="39.75" customHeight="1" x14ac:dyDescent="0.35">
      <c r="A36" s="53" t="s">
        <v>48</v>
      </c>
      <c r="B36" s="53"/>
      <c r="C36" s="53"/>
      <c r="D36" s="53"/>
      <c r="E36" s="53"/>
      <c r="F36" s="53"/>
    </row>
  </sheetData>
  <mergeCells count="38">
    <mergeCell ref="A1:F1"/>
    <mergeCell ref="A2:F2"/>
    <mergeCell ref="A6:F6"/>
    <mergeCell ref="A7:B7"/>
    <mergeCell ref="C7:F7"/>
    <mergeCell ref="A8:B8"/>
    <mergeCell ref="C8:F8"/>
    <mergeCell ref="A9:B9"/>
    <mergeCell ref="C9:F9"/>
    <mergeCell ref="A10:B10"/>
    <mergeCell ref="C10:F10"/>
    <mergeCell ref="A11:B11"/>
    <mergeCell ref="C11:F11"/>
    <mergeCell ref="A12:B12"/>
    <mergeCell ref="C12:F12"/>
    <mergeCell ref="A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A31:F31"/>
    <mergeCell ref="A36:F36"/>
    <mergeCell ref="B32:C32"/>
    <mergeCell ref="E32:F32"/>
    <mergeCell ref="B33:C33"/>
    <mergeCell ref="E33:F33"/>
    <mergeCell ref="B34:C34"/>
    <mergeCell ref="E34:F3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zoomScaleNormal="100" workbookViewId="0"/>
  </sheetViews>
  <sheetFormatPr defaultColWidth="8.6328125" defaultRowHeight="14.5" x14ac:dyDescent="0.35"/>
  <cols>
    <col min="1" max="1" width="20" customWidth="1"/>
    <col min="2" max="2" width="10" customWidth="1"/>
  </cols>
  <sheetData>
    <row r="1" spans="1:4" ht="18" customHeight="1" x14ac:dyDescent="0.45">
      <c r="A1" s="62" t="s">
        <v>49</v>
      </c>
      <c r="B1" s="62"/>
      <c r="C1" s="62"/>
      <c r="D1" s="62"/>
    </row>
    <row r="3" spans="1:4" ht="14.25" customHeight="1" x14ac:dyDescent="0.35">
      <c r="A3" s="8" t="s">
        <v>50</v>
      </c>
      <c r="B3" s="9">
        <f>'Payroll Register'!K106</f>
        <v>45818.75</v>
      </c>
    </row>
    <row r="4" spans="1:4" ht="14.25" customHeight="1" x14ac:dyDescent="0.35">
      <c r="A4" s="8" t="s">
        <v>51</v>
      </c>
      <c r="B4" s="9">
        <f>'Payroll Register'!L106</f>
        <v>1858.6125000000002</v>
      </c>
    </row>
    <row r="5" spans="1:4" ht="14.25" customHeight="1" x14ac:dyDescent="0.35">
      <c r="A5" s="8" t="s">
        <v>52</v>
      </c>
      <c r="B5" s="9">
        <f>'Payroll Register'!M106</f>
        <v>3717.2250000000004</v>
      </c>
    </row>
    <row r="6" spans="1:4" ht="14.25" customHeight="1" x14ac:dyDescent="0.35">
      <c r="A6" s="8" t="s">
        <v>53</v>
      </c>
      <c r="B6" s="9">
        <f>'Payroll Register'!P106</f>
        <v>5504.4303125000006</v>
      </c>
    </row>
    <row r="7" spans="1:4" ht="14.25" customHeight="1" x14ac:dyDescent="0.35">
      <c r="A7" s="8" t="s">
        <v>54</v>
      </c>
      <c r="B7" s="9">
        <f>'Payroll Register'!Q106</f>
        <v>107.25</v>
      </c>
    </row>
    <row r="8" spans="1:4" ht="14.25" customHeight="1" x14ac:dyDescent="0.35">
      <c r="A8" s="8" t="s">
        <v>55</v>
      </c>
      <c r="B8" s="9">
        <f>'Payroll Register'!S106</f>
        <v>7470.2928124999999</v>
      </c>
    </row>
    <row r="9" spans="1:4" ht="14.25" customHeight="1" x14ac:dyDescent="0.35">
      <c r="A9" s="8" t="s">
        <v>56</v>
      </c>
      <c r="B9" s="9">
        <f>'Payroll Register'!T106</f>
        <v>38348.457187499997</v>
      </c>
    </row>
  </sheetData>
  <mergeCells count="1">
    <mergeCell ref="A1:D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tabSelected="1" zoomScaleNormal="100" workbookViewId="0">
      <pane ySplit="3" topLeftCell="A4" activePane="bottomLeft" state="frozen"/>
      <selection pane="bottomLeft" sqref="A1:H1"/>
    </sheetView>
  </sheetViews>
  <sheetFormatPr defaultColWidth="8.6328125" defaultRowHeight="14.5" x14ac:dyDescent="0.35"/>
  <cols>
    <col min="1" max="1" width="110" customWidth="1"/>
    <col min="2" max="8" width="6" customWidth="1"/>
  </cols>
  <sheetData>
    <row r="1" spans="1:8" ht="27.75" customHeight="1" x14ac:dyDescent="0.35">
      <c r="A1" s="51" t="s">
        <v>57</v>
      </c>
      <c r="B1" s="51"/>
      <c r="C1" s="51"/>
      <c r="D1" s="51"/>
      <c r="E1" s="51"/>
      <c r="F1" s="51"/>
      <c r="G1" s="51"/>
      <c r="H1" s="51"/>
    </row>
    <row r="2" spans="1:8" ht="31.5" customHeight="1" x14ac:dyDescent="0.35">
      <c r="A2" s="52" t="s">
        <v>58</v>
      </c>
      <c r="B2" s="52"/>
      <c r="C2" s="52"/>
      <c r="D2" s="52"/>
      <c r="E2" s="52"/>
      <c r="F2" s="52"/>
      <c r="G2" s="52"/>
      <c r="H2" s="52"/>
    </row>
    <row r="3" spans="1:8" x14ac:dyDescent="0.35">
      <c r="A3" s="10"/>
    </row>
    <row r="4" spans="1:8" ht="24" customHeight="1" x14ac:dyDescent="0.35">
      <c r="A4" s="48" t="s">
        <v>59</v>
      </c>
      <c r="B4" s="48"/>
      <c r="C4" s="48"/>
      <c r="D4" s="48"/>
      <c r="E4" s="48"/>
      <c r="F4" s="48"/>
      <c r="G4" s="48"/>
      <c r="H4" s="48"/>
    </row>
    <row r="5" spans="1:8" ht="42" customHeight="1" x14ac:dyDescent="0.35">
      <c r="A5" s="47" t="s">
        <v>60</v>
      </c>
      <c r="B5" s="47"/>
      <c r="C5" s="47"/>
      <c r="D5" s="47"/>
      <c r="E5" s="47"/>
      <c r="F5" s="47"/>
      <c r="G5" s="47"/>
      <c r="H5" s="47"/>
    </row>
    <row r="6" spans="1:8" ht="42" customHeight="1" x14ac:dyDescent="0.35">
      <c r="A6" s="47" t="s">
        <v>61</v>
      </c>
      <c r="B6" s="47"/>
      <c r="C6" s="47"/>
      <c r="D6" s="47"/>
      <c r="E6" s="47"/>
      <c r="F6" s="47"/>
      <c r="G6" s="47"/>
      <c r="H6" s="47"/>
    </row>
    <row r="7" spans="1:8" x14ac:dyDescent="0.35">
      <c r="A7" s="10"/>
    </row>
    <row r="8" spans="1:8" ht="24" customHeight="1" x14ac:dyDescent="0.35">
      <c r="A8" s="48" t="s">
        <v>62</v>
      </c>
      <c r="B8" s="48"/>
      <c r="C8" s="48"/>
      <c r="D8" s="48"/>
      <c r="E8" s="48"/>
      <c r="F8" s="48"/>
      <c r="G8" s="48"/>
      <c r="H8" s="48"/>
    </row>
    <row r="9" spans="1:8" ht="42" customHeight="1" x14ac:dyDescent="0.35">
      <c r="A9" s="47" t="s">
        <v>63</v>
      </c>
      <c r="B9" s="47"/>
      <c r="C9" s="47"/>
      <c r="D9" s="47"/>
      <c r="E9" s="47"/>
      <c r="F9" s="47"/>
      <c r="G9" s="47"/>
      <c r="H9" s="47"/>
    </row>
    <row r="10" spans="1:8" ht="57.75" customHeight="1" x14ac:dyDescent="0.35">
      <c r="A10" s="47" t="s">
        <v>64</v>
      </c>
      <c r="B10" s="47"/>
      <c r="C10" s="47"/>
      <c r="D10" s="47"/>
      <c r="E10" s="47"/>
      <c r="F10" s="47"/>
      <c r="G10" s="47"/>
      <c r="H10" s="47"/>
    </row>
    <row r="11" spans="1:8" x14ac:dyDescent="0.35">
      <c r="A11" s="10"/>
    </row>
    <row r="12" spans="1:8" ht="24" customHeight="1" x14ac:dyDescent="0.35">
      <c r="A12" s="48" t="s">
        <v>65</v>
      </c>
      <c r="B12" s="48"/>
      <c r="C12" s="48"/>
      <c r="D12" s="48"/>
      <c r="E12" s="48"/>
      <c r="F12" s="48"/>
      <c r="G12" s="48"/>
      <c r="H12" s="48"/>
    </row>
    <row r="13" spans="1:8" ht="42" customHeight="1" x14ac:dyDescent="0.35">
      <c r="A13" s="47" t="s">
        <v>66</v>
      </c>
      <c r="B13" s="47"/>
      <c r="C13" s="47"/>
      <c r="D13" s="47"/>
      <c r="E13" s="47"/>
      <c r="F13" s="47"/>
      <c r="G13" s="47"/>
      <c r="H13" s="47"/>
    </row>
    <row r="14" spans="1:8" ht="72" customHeight="1" x14ac:dyDescent="0.35">
      <c r="A14" s="47" t="s">
        <v>67</v>
      </c>
      <c r="B14" s="47"/>
      <c r="C14" s="47"/>
      <c r="D14" s="47"/>
      <c r="E14" s="47"/>
      <c r="F14" s="47"/>
      <c r="G14" s="47"/>
      <c r="H14" s="47"/>
    </row>
    <row r="15" spans="1:8" ht="57.75" customHeight="1" x14ac:dyDescent="0.35">
      <c r="A15" s="47" t="s">
        <v>68</v>
      </c>
      <c r="B15" s="47"/>
      <c r="C15" s="47"/>
      <c r="D15" s="47"/>
      <c r="E15" s="47"/>
      <c r="F15" s="47"/>
      <c r="G15" s="47"/>
      <c r="H15" s="47"/>
    </row>
    <row r="16" spans="1:8" x14ac:dyDescent="0.35">
      <c r="A16" s="10"/>
    </row>
    <row r="17" spans="1:8" ht="24" customHeight="1" x14ac:dyDescent="0.35">
      <c r="A17" s="48" t="s">
        <v>69</v>
      </c>
      <c r="B17" s="48"/>
      <c r="C17" s="48"/>
      <c r="D17" s="48"/>
      <c r="E17" s="48"/>
      <c r="F17" s="48"/>
      <c r="G17" s="48"/>
      <c r="H17" s="48"/>
    </row>
    <row r="18" spans="1:8" ht="57.75" customHeight="1" x14ac:dyDescent="0.35">
      <c r="A18" s="47" t="s">
        <v>70</v>
      </c>
      <c r="B18" s="47"/>
      <c r="C18" s="47"/>
      <c r="D18" s="47"/>
      <c r="E18" s="47"/>
      <c r="F18" s="47"/>
      <c r="G18" s="47"/>
      <c r="H18" s="47"/>
    </row>
    <row r="19" spans="1:8" x14ac:dyDescent="0.35">
      <c r="A19" s="10"/>
    </row>
    <row r="20" spans="1:8" ht="24" customHeight="1" x14ac:dyDescent="0.35">
      <c r="A20" s="48" t="s">
        <v>71</v>
      </c>
      <c r="B20" s="48"/>
      <c r="C20" s="48"/>
      <c r="D20" s="48"/>
      <c r="E20" s="48"/>
      <c r="F20" s="48"/>
      <c r="G20" s="48"/>
      <c r="H20" s="48"/>
    </row>
    <row r="21" spans="1:8" ht="57.75" customHeight="1" x14ac:dyDescent="0.35">
      <c r="A21" s="47" t="s">
        <v>72</v>
      </c>
      <c r="B21" s="47"/>
      <c r="C21" s="47"/>
      <c r="D21" s="47"/>
      <c r="E21" s="47"/>
      <c r="F21" s="47"/>
      <c r="G21" s="47"/>
      <c r="H21" s="47"/>
    </row>
    <row r="22" spans="1:8" ht="42" customHeight="1" x14ac:dyDescent="0.35">
      <c r="A22" s="47" t="s">
        <v>73</v>
      </c>
      <c r="B22" s="47"/>
      <c r="C22" s="47"/>
      <c r="D22" s="47"/>
      <c r="E22" s="47"/>
      <c r="F22" s="47"/>
      <c r="G22" s="47"/>
      <c r="H22" s="47"/>
    </row>
    <row r="23" spans="1:8" ht="42" customHeight="1" x14ac:dyDescent="0.35">
      <c r="A23" s="50" t="s">
        <v>74</v>
      </c>
      <c r="B23" s="50"/>
      <c r="C23" s="50"/>
      <c r="D23" s="50"/>
      <c r="E23" s="50"/>
      <c r="F23" s="50"/>
      <c r="G23" s="50"/>
      <c r="H23" s="50"/>
    </row>
    <row r="24" spans="1:8" x14ac:dyDescent="0.35">
      <c r="A24" s="10"/>
    </row>
    <row r="25" spans="1:8" ht="24" customHeight="1" x14ac:dyDescent="0.35">
      <c r="A25" s="48" t="s">
        <v>75</v>
      </c>
      <c r="B25" s="48"/>
      <c r="C25" s="48"/>
      <c r="D25" s="48"/>
      <c r="E25" s="48"/>
      <c r="F25" s="48"/>
      <c r="G25" s="48"/>
      <c r="H25" s="48"/>
    </row>
    <row r="26" spans="1:8" ht="42" customHeight="1" x14ac:dyDescent="0.35">
      <c r="A26" s="47" t="s">
        <v>76</v>
      </c>
      <c r="B26" s="47"/>
      <c r="C26" s="47"/>
      <c r="D26" s="47"/>
      <c r="E26" s="47"/>
      <c r="F26" s="47"/>
      <c r="G26" s="47"/>
      <c r="H26" s="47"/>
    </row>
    <row r="27" spans="1:8" ht="42" customHeight="1" x14ac:dyDescent="0.35">
      <c r="A27" s="47" t="s">
        <v>77</v>
      </c>
      <c r="B27" s="47"/>
      <c r="C27" s="47"/>
      <c r="D27" s="47"/>
      <c r="E27" s="47"/>
      <c r="F27" s="47"/>
      <c r="G27" s="47"/>
      <c r="H27" s="47"/>
    </row>
    <row r="28" spans="1:8" ht="57.75" customHeight="1" x14ac:dyDescent="0.35">
      <c r="A28" s="47" t="s">
        <v>78</v>
      </c>
      <c r="B28" s="47"/>
      <c r="C28" s="47"/>
      <c r="D28" s="47"/>
      <c r="E28" s="47"/>
      <c r="F28" s="47"/>
      <c r="G28" s="47"/>
      <c r="H28" s="47"/>
    </row>
    <row r="29" spans="1:8" x14ac:dyDescent="0.35">
      <c r="A29" s="10"/>
    </row>
    <row r="30" spans="1:8" ht="24" customHeight="1" x14ac:dyDescent="0.35">
      <c r="A30" s="48" t="s">
        <v>79</v>
      </c>
      <c r="B30" s="48"/>
      <c r="C30" s="48"/>
      <c r="D30" s="48"/>
      <c r="E30" s="48"/>
      <c r="F30" s="48"/>
      <c r="G30" s="48"/>
      <c r="H30" s="48"/>
    </row>
    <row r="31" spans="1:8" ht="24" customHeight="1" x14ac:dyDescent="0.35">
      <c r="A31" s="47" t="s">
        <v>80</v>
      </c>
      <c r="B31" s="47"/>
      <c r="C31" s="47"/>
      <c r="D31" s="47"/>
      <c r="E31" s="47"/>
      <c r="F31" s="47"/>
      <c r="G31" s="47"/>
      <c r="H31" s="47"/>
    </row>
    <row r="32" spans="1:8" ht="42" customHeight="1" x14ac:dyDescent="0.35">
      <c r="A32" s="49" t="s">
        <v>81</v>
      </c>
      <c r="B32" s="49"/>
      <c r="C32" s="49"/>
      <c r="D32" s="49"/>
      <c r="E32" s="49"/>
      <c r="F32" s="49"/>
      <c r="G32" s="49"/>
      <c r="H32" s="49"/>
    </row>
    <row r="33" spans="1:8" ht="42" customHeight="1" x14ac:dyDescent="0.35">
      <c r="A33" s="49" t="s">
        <v>82</v>
      </c>
      <c r="B33" s="49"/>
      <c r="C33" s="49"/>
      <c r="D33" s="49"/>
      <c r="E33" s="49"/>
      <c r="F33" s="49"/>
      <c r="G33" s="49"/>
      <c r="H33" s="49"/>
    </row>
    <row r="34" spans="1:8" ht="57.75" customHeight="1" x14ac:dyDescent="0.35">
      <c r="A34" s="50" t="s">
        <v>83</v>
      </c>
      <c r="B34" s="50"/>
      <c r="C34" s="50"/>
      <c r="D34" s="50"/>
      <c r="E34" s="50"/>
      <c r="F34" s="50"/>
      <c r="G34" s="50"/>
      <c r="H34" s="50"/>
    </row>
    <row r="35" spans="1:8" x14ac:dyDescent="0.35">
      <c r="A35" s="10"/>
    </row>
    <row r="36" spans="1:8" ht="24" customHeight="1" x14ac:dyDescent="0.35">
      <c r="A36" s="48" t="s">
        <v>84</v>
      </c>
      <c r="B36" s="48"/>
      <c r="C36" s="48"/>
      <c r="D36" s="48"/>
      <c r="E36" s="48"/>
      <c r="F36" s="48"/>
      <c r="G36" s="48"/>
      <c r="H36" s="48"/>
    </row>
    <row r="37" spans="1:8" ht="24" customHeight="1" x14ac:dyDescent="0.35">
      <c r="A37" s="47" t="s">
        <v>85</v>
      </c>
      <c r="B37" s="47"/>
      <c r="C37" s="47"/>
      <c r="D37" s="47"/>
      <c r="E37" s="47"/>
      <c r="F37" s="47"/>
      <c r="G37" s="47"/>
      <c r="H37" s="47"/>
    </row>
    <row r="38" spans="1:8" ht="24" customHeight="1" x14ac:dyDescent="0.35">
      <c r="A38" s="47" t="s">
        <v>86</v>
      </c>
      <c r="B38" s="47"/>
      <c r="C38" s="47"/>
      <c r="D38" s="47"/>
      <c r="E38" s="47"/>
      <c r="F38" s="47"/>
      <c r="G38" s="47"/>
      <c r="H38" s="47"/>
    </row>
    <row r="39" spans="1:8" ht="42" customHeight="1" x14ac:dyDescent="0.35">
      <c r="A39" s="47" t="s">
        <v>87</v>
      </c>
      <c r="B39" s="47"/>
      <c r="C39" s="47"/>
      <c r="D39" s="47"/>
      <c r="E39" s="47"/>
      <c r="F39" s="47"/>
      <c r="G39" s="47"/>
      <c r="H39" s="47"/>
    </row>
    <row r="40" spans="1:8" ht="57.75" customHeight="1" x14ac:dyDescent="0.35">
      <c r="A40" s="47" t="s">
        <v>88</v>
      </c>
      <c r="B40" s="47"/>
      <c r="C40" s="47"/>
      <c r="D40" s="47"/>
      <c r="E40" s="47"/>
      <c r="F40" s="47"/>
      <c r="G40" s="47"/>
      <c r="H40" s="47"/>
    </row>
    <row r="41" spans="1:8" x14ac:dyDescent="0.35">
      <c r="A41" s="10"/>
    </row>
    <row r="42" spans="1:8" ht="24" customHeight="1" x14ac:dyDescent="0.35">
      <c r="A42" s="48" t="s">
        <v>89</v>
      </c>
      <c r="B42" s="48"/>
      <c r="C42" s="48"/>
      <c r="D42" s="48"/>
      <c r="E42" s="48"/>
      <c r="F42" s="48"/>
      <c r="G42" s="48"/>
      <c r="H42" s="48"/>
    </row>
    <row r="43" spans="1:8" ht="72" customHeight="1" x14ac:dyDescent="0.35">
      <c r="A43" s="47" t="s">
        <v>90</v>
      </c>
      <c r="B43" s="47"/>
      <c r="C43" s="47"/>
      <c r="D43" s="47"/>
      <c r="E43" s="47"/>
      <c r="F43" s="47"/>
      <c r="G43" s="47"/>
      <c r="H43" s="47"/>
    </row>
    <row r="44" spans="1:8" x14ac:dyDescent="0.35">
      <c r="A44" s="10"/>
    </row>
    <row r="45" spans="1:8" x14ac:dyDescent="0.35">
      <c r="A45" s="10"/>
    </row>
    <row r="46" spans="1:8" x14ac:dyDescent="0.35">
      <c r="A46" s="10"/>
    </row>
    <row r="47" spans="1:8" x14ac:dyDescent="0.35">
      <c r="A47" s="10"/>
    </row>
    <row r="48" spans="1:8" x14ac:dyDescent="0.35">
      <c r="A48" s="10"/>
    </row>
    <row r="49" spans="1:1" x14ac:dyDescent="0.35">
      <c r="A49" s="10"/>
    </row>
    <row r="50" spans="1:1" x14ac:dyDescent="0.35">
      <c r="A50" s="10"/>
    </row>
  </sheetData>
  <mergeCells count="34">
    <mergeCell ref="A1:H1"/>
    <mergeCell ref="A2:H2"/>
    <mergeCell ref="A4:H4"/>
    <mergeCell ref="A5:H5"/>
    <mergeCell ref="A6:H6"/>
    <mergeCell ref="A8:H8"/>
    <mergeCell ref="A9:H9"/>
    <mergeCell ref="A10:H10"/>
    <mergeCell ref="A12:H12"/>
    <mergeCell ref="A13:H13"/>
    <mergeCell ref="A14:H14"/>
    <mergeCell ref="A15:H15"/>
    <mergeCell ref="A17:H17"/>
    <mergeCell ref="A18:H18"/>
    <mergeCell ref="A20:H20"/>
    <mergeCell ref="A21:H21"/>
    <mergeCell ref="A22:H22"/>
    <mergeCell ref="A23:H23"/>
    <mergeCell ref="A25:H25"/>
    <mergeCell ref="A26:H26"/>
    <mergeCell ref="A27:H27"/>
    <mergeCell ref="A28:H28"/>
    <mergeCell ref="A30:H30"/>
    <mergeCell ref="A31:H31"/>
    <mergeCell ref="A32:H32"/>
    <mergeCell ref="A39:H39"/>
    <mergeCell ref="A40:H40"/>
    <mergeCell ref="A42:H42"/>
    <mergeCell ref="A43:H43"/>
    <mergeCell ref="A33:H33"/>
    <mergeCell ref="A34:H34"/>
    <mergeCell ref="A36:H36"/>
    <mergeCell ref="A37:H37"/>
    <mergeCell ref="A38:H38"/>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zoomScaleNormal="100" workbookViewId="0"/>
  </sheetViews>
  <sheetFormatPr defaultColWidth="8.6328125" defaultRowHeight="14.5" x14ac:dyDescent="0.35"/>
  <cols>
    <col min="1" max="1" width="50" customWidth="1"/>
    <col min="2" max="7" width="16" customWidth="1"/>
  </cols>
  <sheetData>
    <row r="1" spans="1:7" ht="17.25" customHeight="1" x14ac:dyDescent="0.45">
      <c r="A1" s="11" t="s">
        <v>91</v>
      </c>
    </row>
    <row r="2" spans="1:7" ht="15" customHeight="1" x14ac:dyDescent="0.35">
      <c r="A2" s="12" t="s">
        <v>92</v>
      </c>
    </row>
    <row r="4" spans="1:7" ht="60" customHeight="1" x14ac:dyDescent="0.35">
      <c r="A4" s="63" t="s">
        <v>93</v>
      </c>
      <c r="B4" s="63"/>
      <c r="C4" s="63"/>
      <c r="D4" s="63"/>
      <c r="E4" s="63"/>
      <c r="F4" s="63"/>
      <c r="G4" s="63"/>
    </row>
    <row r="6" spans="1:7" ht="15" customHeight="1" x14ac:dyDescent="0.35">
      <c r="A6" s="13" t="s">
        <v>94</v>
      </c>
      <c r="B6" s="13" t="s">
        <v>95</v>
      </c>
      <c r="C6" s="13" t="s">
        <v>96</v>
      </c>
      <c r="D6" s="13" t="s">
        <v>97</v>
      </c>
      <c r="E6" s="13" t="s">
        <v>98</v>
      </c>
      <c r="F6" s="13" t="s">
        <v>99</v>
      </c>
      <c r="G6" s="13" t="s">
        <v>39</v>
      </c>
    </row>
    <row r="7" spans="1:7" ht="15" customHeight="1" x14ac:dyDescent="0.35">
      <c r="A7" s="10" t="s">
        <v>100</v>
      </c>
      <c r="B7" s="14">
        <v>3280</v>
      </c>
      <c r="C7" s="15">
        <f>MIN(B7,Setup!$B$8)*Setup!$B$17</f>
        <v>177.12</v>
      </c>
      <c r="D7" s="15">
        <f>MIN(B7,Setup!$B$8)*Setup!$B$18</f>
        <v>354.24</v>
      </c>
      <c r="E7" s="15">
        <f>MAX(B7*12-Setup!$B$4-(C7*12*0.7),0)</f>
        <v>0</v>
      </c>
      <c r="F7" s="15">
        <f>IF(E7&lt;=(Setup!$B$7-Setup!$B$4),E7*Setup!$B$5/12,((Setup!$B$7-Setup!$B$4)*Setup!$B$5+(E7-(Setup!$B$7-Setup!$B$4))*Setup!$B$6)/12)</f>
        <v>0</v>
      </c>
      <c r="G7" s="15">
        <f>IF(B7&gt;Setup!$B$16,Setup!$B$15*52/12,Setup!$B$14*52/12)</f>
        <v>35.75</v>
      </c>
    </row>
    <row r="8" spans="1:7" ht="15" customHeight="1" x14ac:dyDescent="0.35">
      <c r="A8" s="10" t="s">
        <v>101</v>
      </c>
      <c r="B8" s="14">
        <v>8500</v>
      </c>
      <c r="C8" s="15">
        <f>MIN(B8,Setup!$B$8)*Setup!$B$17</f>
        <v>459</v>
      </c>
      <c r="D8" s="15">
        <f>MIN(B8,Setup!$B$8)*Setup!$B$18</f>
        <v>918</v>
      </c>
      <c r="E8" s="15">
        <f>MAX(B8*12-Setup!$B$4-(C8*12*0.7),0)</f>
        <v>8144.4</v>
      </c>
      <c r="F8" s="15">
        <f>IF(E8&lt;=(Setup!$B$7-Setup!$B$4),E8*Setup!$B$5/12,((Setup!$B$7-Setup!$B$4)*Setup!$B$5+(E8-(Setup!$B$7-Setup!$B$4))*Setup!$B$6)/12)</f>
        <v>169.67499999999998</v>
      </c>
      <c r="G8" s="15">
        <f>IF(B8&gt;Setup!$B$16,Setup!$B$15*52/12,Setup!$B$14*52/12)</f>
        <v>35.75</v>
      </c>
    </row>
    <row r="9" spans="1:7" ht="15" customHeight="1" x14ac:dyDescent="0.35">
      <c r="A9" s="10" t="s">
        <v>102</v>
      </c>
      <c r="B9" s="14">
        <v>25000</v>
      </c>
      <c r="C9" s="15">
        <f>MIN(B9,Setup!$B$8)*Setup!$B$17</f>
        <v>734.4</v>
      </c>
      <c r="D9" s="15">
        <f>MIN(B9,Setup!$B$8)*Setup!$B$18</f>
        <v>1468.8</v>
      </c>
      <c r="E9" s="15">
        <f>MAX(B9*12-Setup!$B$4-(C9*12*0.7),0)</f>
        <v>203831.04000000001</v>
      </c>
      <c r="F9" s="15">
        <f>IF(E9&lt;=(Setup!$B$7-Setup!$B$4),E9*Setup!$B$5/12,((Setup!$B$7-Setup!$B$4)*Setup!$B$5+(E9-(Setup!$B$7-Setup!$B$4))*Setup!$B$6)/12)</f>
        <v>4246.4800000000005</v>
      </c>
      <c r="G9" s="15">
        <f>IF(B9&gt;Setup!$B$16,Setup!$B$15*52/12,Setup!$B$14*52/12)</f>
        <v>35.75</v>
      </c>
    </row>
    <row r="12" spans="1:7" ht="15" customHeight="1" x14ac:dyDescent="0.35">
      <c r="A12" s="8" t="s">
        <v>103</v>
      </c>
    </row>
    <row r="13" spans="1:7" ht="15" customHeight="1" x14ac:dyDescent="0.35">
      <c r="A13" s="12" t="s">
        <v>104</v>
      </c>
    </row>
    <row r="14" spans="1:7" ht="15" customHeight="1" x14ac:dyDescent="0.35">
      <c r="A14" s="12" t="s">
        <v>105</v>
      </c>
    </row>
    <row r="15" spans="1:7" ht="15" customHeight="1" x14ac:dyDescent="0.35">
      <c r="A15" s="12" t="s">
        <v>106</v>
      </c>
    </row>
    <row r="16" spans="1:7" ht="15" customHeight="1" x14ac:dyDescent="0.35">
      <c r="A16" s="12" t="s">
        <v>107</v>
      </c>
    </row>
    <row r="17" spans="1:7" ht="15" customHeight="1" x14ac:dyDescent="0.35">
      <c r="A17" s="12" t="s">
        <v>108</v>
      </c>
    </row>
    <row r="18" spans="1:7" ht="15" customHeight="1" x14ac:dyDescent="0.35">
      <c r="A18" s="12" t="s">
        <v>109</v>
      </c>
    </row>
    <row r="20" spans="1:7" ht="15" customHeight="1" x14ac:dyDescent="0.35">
      <c r="A20" s="16" t="s">
        <v>110</v>
      </c>
    </row>
    <row r="21" spans="1:7" ht="90" customHeight="1" x14ac:dyDescent="0.35">
      <c r="A21" s="64" t="s">
        <v>111</v>
      </c>
      <c r="B21" s="64"/>
      <c r="C21" s="64"/>
      <c r="D21" s="64"/>
      <c r="E21" s="64"/>
      <c r="F21" s="64"/>
      <c r="G21" s="64"/>
    </row>
  </sheetData>
  <mergeCells count="2">
    <mergeCell ref="A4:G4"/>
    <mergeCell ref="A21:G21"/>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zoomScaleNormal="100" workbookViewId="0">
      <pane ySplit="3" topLeftCell="A7" activePane="bottomLeft" state="frozen"/>
      <selection pane="bottomLeft"/>
    </sheetView>
  </sheetViews>
  <sheetFormatPr defaultColWidth="8.6328125" defaultRowHeight="14.5" x14ac:dyDescent="0.35"/>
  <cols>
    <col min="1" max="1" width="38" customWidth="1"/>
    <col min="2" max="2" width="14" customWidth="1"/>
    <col min="3" max="3" width="60" customWidth="1"/>
  </cols>
  <sheetData>
    <row r="1" spans="1:6" ht="14.25" customHeight="1" x14ac:dyDescent="0.35">
      <c r="A1" s="65" t="s">
        <v>112</v>
      </c>
      <c r="B1" s="65"/>
      <c r="C1" s="65"/>
      <c r="D1" s="65"/>
      <c r="E1" s="65"/>
      <c r="F1" s="65"/>
    </row>
    <row r="2" spans="1:6" ht="14.25" customHeight="1" x14ac:dyDescent="0.35">
      <c r="A2" s="66" t="s">
        <v>92</v>
      </c>
      <c r="B2" s="66"/>
      <c r="C2" s="66"/>
      <c r="D2" s="66"/>
    </row>
    <row r="3" spans="1:6" ht="14.25" customHeight="1" x14ac:dyDescent="0.35">
      <c r="A3" s="5" t="s">
        <v>113</v>
      </c>
      <c r="B3" s="5" t="s">
        <v>114</v>
      </c>
      <c r="C3" s="5" t="s">
        <v>115</v>
      </c>
    </row>
    <row r="4" spans="1:6" ht="14.25" customHeight="1" x14ac:dyDescent="0.35">
      <c r="A4" s="10" t="s">
        <v>116</v>
      </c>
      <c r="B4" s="14">
        <v>90000</v>
      </c>
      <c r="C4" s="10" t="s">
        <v>117</v>
      </c>
    </row>
    <row r="5" spans="1:6" ht="14.25" customHeight="1" x14ac:dyDescent="0.35">
      <c r="A5" s="10" t="s">
        <v>118</v>
      </c>
      <c r="B5" s="17">
        <v>0.25</v>
      </c>
      <c r="C5" s="10" t="s">
        <v>119</v>
      </c>
    </row>
    <row r="6" spans="1:6" ht="14.25" customHeight="1" x14ac:dyDescent="0.35">
      <c r="A6" s="10" t="s">
        <v>120</v>
      </c>
      <c r="B6" s="17">
        <v>0.3</v>
      </c>
      <c r="C6" s="10" t="s">
        <v>121</v>
      </c>
    </row>
    <row r="7" spans="1:6" ht="14.25" customHeight="1" x14ac:dyDescent="0.35">
      <c r="A7" s="10" t="s">
        <v>122</v>
      </c>
      <c r="B7" s="14">
        <v>1000000</v>
      </c>
      <c r="C7" s="10" t="s">
        <v>123</v>
      </c>
    </row>
    <row r="8" spans="1:6" ht="14.25" customHeight="1" x14ac:dyDescent="0.35">
      <c r="A8" s="10" t="s">
        <v>124</v>
      </c>
      <c r="B8" s="14">
        <v>13600</v>
      </c>
      <c r="C8" s="10" t="s">
        <v>125</v>
      </c>
    </row>
    <row r="9" spans="1:6" ht="14.25" customHeight="1" x14ac:dyDescent="0.35">
      <c r="A9" s="10" t="s">
        <v>126</v>
      </c>
      <c r="B9" s="14">
        <v>20.5</v>
      </c>
      <c r="C9" s="10" t="s">
        <v>127</v>
      </c>
    </row>
    <row r="10" spans="1:6" ht="14.25" customHeight="1" x14ac:dyDescent="0.35">
      <c r="A10" s="10" t="s">
        <v>128</v>
      </c>
      <c r="B10" s="14">
        <v>160</v>
      </c>
      <c r="C10" s="10" t="s">
        <v>129</v>
      </c>
    </row>
    <row r="11" spans="1:6" ht="14.25" customHeight="1" x14ac:dyDescent="0.35">
      <c r="A11" s="10" t="s">
        <v>130</v>
      </c>
      <c r="B11" s="14">
        <v>40</v>
      </c>
      <c r="C11" s="10" t="s">
        <v>131</v>
      </c>
    </row>
    <row r="12" spans="1:6" ht="14.25" customHeight="1" x14ac:dyDescent="0.35">
      <c r="A12" s="10" t="s">
        <v>132</v>
      </c>
      <c r="B12" s="14">
        <v>1.5</v>
      </c>
      <c r="C12" s="10" t="s">
        <v>133</v>
      </c>
    </row>
    <row r="13" spans="1:6" ht="14.25" customHeight="1" x14ac:dyDescent="0.35">
      <c r="A13" s="10" t="s">
        <v>134</v>
      </c>
      <c r="B13" s="14">
        <v>2</v>
      </c>
      <c r="C13" s="10" t="s">
        <v>135</v>
      </c>
    </row>
    <row r="14" spans="1:6" ht="14.25" customHeight="1" x14ac:dyDescent="0.35">
      <c r="A14" s="10" t="s">
        <v>136</v>
      </c>
      <c r="B14" s="14">
        <v>4.8</v>
      </c>
      <c r="C14" s="10" t="s">
        <v>137</v>
      </c>
    </row>
    <row r="15" spans="1:6" ht="14.25" customHeight="1" x14ac:dyDescent="0.35">
      <c r="A15" s="10" t="s">
        <v>138</v>
      </c>
      <c r="B15" s="14">
        <v>8.25</v>
      </c>
      <c r="C15" s="10" t="s">
        <v>139</v>
      </c>
    </row>
    <row r="16" spans="1:6" ht="14.25" customHeight="1" x14ac:dyDescent="0.35">
      <c r="A16" s="10" t="s">
        <v>140</v>
      </c>
      <c r="B16" s="14">
        <v>469.99</v>
      </c>
      <c r="C16" s="10" t="s">
        <v>141</v>
      </c>
    </row>
    <row r="17" spans="1:3" ht="14.25" customHeight="1" x14ac:dyDescent="0.35">
      <c r="A17" s="10" t="s">
        <v>142</v>
      </c>
      <c r="B17" s="17">
        <v>5.3999999999999999E-2</v>
      </c>
      <c r="C17" s="10" t="s">
        <v>143</v>
      </c>
    </row>
    <row r="18" spans="1:3" ht="14.25" customHeight="1" x14ac:dyDescent="0.35">
      <c r="A18" s="10" t="s">
        <v>144</v>
      </c>
      <c r="B18" s="17">
        <v>0.108</v>
      </c>
      <c r="C18" s="10" t="s">
        <v>145</v>
      </c>
    </row>
  </sheetData>
  <mergeCells count="2">
    <mergeCell ref="A1:F1"/>
    <mergeCell ref="A2:D2"/>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
  <sheetViews>
    <sheetView zoomScaleNormal="100" workbookViewId="0">
      <pane ySplit="3" topLeftCell="A4" activePane="bottomLeft" state="frozen"/>
      <selection pane="bottomLeft"/>
    </sheetView>
  </sheetViews>
  <sheetFormatPr defaultColWidth="8.6328125" defaultRowHeight="14.5" x14ac:dyDescent="0.35"/>
  <cols>
    <col min="1" max="1" width="12" customWidth="1"/>
    <col min="2" max="2" width="24" customWidth="1"/>
    <col min="3" max="3" width="22" customWidth="1"/>
    <col min="4" max="6" width="18" customWidth="1"/>
    <col min="7" max="8" width="14" customWidth="1"/>
    <col min="9" max="9" width="16" customWidth="1"/>
    <col min="10" max="10" width="12" customWidth="1"/>
  </cols>
  <sheetData>
    <row r="1" spans="1:10" ht="14.25" customHeight="1" x14ac:dyDescent="0.35">
      <c r="A1" s="65" t="s">
        <v>146</v>
      </c>
      <c r="B1" s="65"/>
      <c r="C1" s="65"/>
      <c r="D1" s="65"/>
      <c r="E1" s="65"/>
      <c r="F1" s="65"/>
      <c r="G1" s="65"/>
      <c r="H1" s="65"/>
      <c r="I1" s="65"/>
      <c r="J1" s="65"/>
    </row>
    <row r="2" spans="1:10" ht="14.25" customHeight="1" x14ac:dyDescent="0.35">
      <c r="A2" s="66" t="s">
        <v>92</v>
      </c>
      <c r="B2" s="66"/>
      <c r="C2" s="66"/>
      <c r="D2" s="66"/>
    </row>
    <row r="3" spans="1:10" ht="14.25" customHeight="1" x14ac:dyDescent="0.35">
      <c r="A3" s="5" t="s">
        <v>147</v>
      </c>
      <c r="B3" s="5" t="s">
        <v>148</v>
      </c>
      <c r="C3" s="5" t="s">
        <v>149</v>
      </c>
      <c r="D3" s="5" t="s">
        <v>150</v>
      </c>
      <c r="E3" s="5" t="s">
        <v>151</v>
      </c>
      <c r="F3" s="5" t="s">
        <v>152</v>
      </c>
      <c r="G3" s="5" t="s">
        <v>153</v>
      </c>
      <c r="H3" s="5" t="s">
        <v>154</v>
      </c>
      <c r="I3" s="5" t="s">
        <v>155</v>
      </c>
      <c r="J3" s="5" t="s">
        <v>156</v>
      </c>
    </row>
    <row r="4" spans="1:10" ht="14.25" customHeight="1" x14ac:dyDescent="0.35">
      <c r="A4" s="18" t="s">
        <v>157</v>
      </c>
      <c r="B4" s="18" t="s">
        <v>158</v>
      </c>
      <c r="C4" s="18" t="s">
        <v>159</v>
      </c>
      <c r="D4" s="18" t="s">
        <v>160</v>
      </c>
      <c r="E4" s="18" t="s">
        <v>161</v>
      </c>
      <c r="F4" s="18" t="s">
        <v>162</v>
      </c>
      <c r="G4" s="19">
        <v>44635</v>
      </c>
      <c r="H4" s="18" t="s">
        <v>163</v>
      </c>
      <c r="I4" s="20">
        <v>12000</v>
      </c>
      <c r="J4" s="18" t="s">
        <v>164</v>
      </c>
    </row>
    <row r="5" spans="1:10" ht="14.25" customHeight="1" x14ac:dyDescent="0.35">
      <c r="A5" s="18" t="s">
        <v>165</v>
      </c>
      <c r="B5" s="18" t="s">
        <v>166</v>
      </c>
      <c r="C5" s="18" t="s">
        <v>167</v>
      </c>
      <c r="D5" s="18" t="s">
        <v>168</v>
      </c>
      <c r="E5" s="18" t="s">
        <v>169</v>
      </c>
      <c r="F5" s="18" t="s">
        <v>170</v>
      </c>
      <c r="G5" s="19">
        <v>44935</v>
      </c>
      <c r="H5" s="18" t="s">
        <v>163</v>
      </c>
      <c r="I5" s="20">
        <v>8500</v>
      </c>
      <c r="J5" s="18" t="s">
        <v>164</v>
      </c>
    </row>
    <row r="6" spans="1:10" ht="14.25" customHeight="1" x14ac:dyDescent="0.35">
      <c r="A6" s="18" t="s">
        <v>171</v>
      </c>
      <c r="B6" s="18" t="s">
        <v>172</v>
      </c>
      <c r="C6" s="18" t="s">
        <v>173</v>
      </c>
      <c r="D6" s="18" t="s">
        <v>174</v>
      </c>
      <c r="E6" s="18" t="s">
        <v>175</v>
      </c>
      <c r="F6" s="18" t="s">
        <v>176</v>
      </c>
      <c r="G6" s="19">
        <v>45600</v>
      </c>
      <c r="H6" s="18" t="s">
        <v>163</v>
      </c>
      <c r="I6" s="20">
        <v>25000</v>
      </c>
      <c r="J6" s="18" t="s">
        <v>164</v>
      </c>
    </row>
    <row r="7" spans="1:10" ht="14.25" customHeight="1" x14ac:dyDescent="0.35">
      <c r="A7" s="18"/>
      <c r="B7" s="18"/>
      <c r="C7" s="18"/>
      <c r="D7" s="18"/>
      <c r="E7" s="18"/>
      <c r="F7" s="18"/>
      <c r="G7" s="21"/>
      <c r="H7" s="18"/>
      <c r="I7" s="22"/>
      <c r="J7" s="18"/>
    </row>
    <row r="8" spans="1:10" ht="14.25" customHeight="1" x14ac:dyDescent="0.35">
      <c r="A8" s="18"/>
      <c r="B8" s="18"/>
      <c r="C8" s="18"/>
      <c r="D8" s="18"/>
      <c r="E8" s="18"/>
      <c r="F8" s="18"/>
      <c r="G8" s="21"/>
      <c r="H8" s="18"/>
      <c r="I8" s="22"/>
      <c r="J8" s="18"/>
    </row>
    <row r="9" spans="1:10" ht="14.25" customHeight="1" x14ac:dyDescent="0.35">
      <c r="A9" s="18"/>
      <c r="B9" s="18"/>
      <c r="C9" s="18"/>
      <c r="D9" s="18"/>
      <c r="E9" s="18"/>
      <c r="F9" s="18"/>
      <c r="G9" s="21"/>
      <c r="H9" s="18"/>
      <c r="I9" s="22"/>
      <c r="J9" s="18"/>
    </row>
    <row r="10" spans="1:10" ht="14.25" customHeight="1" x14ac:dyDescent="0.35">
      <c r="A10" s="18"/>
      <c r="B10" s="18"/>
      <c r="C10" s="18"/>
      <c r="D10" s="18"/>
      <c r="E10" s="18"/>
      <c r="F10" s="18"/>
      <c r="G10" s="21"/>
      <c r="H10" s="18"/>
      <c r="I10" s="22"/>
      <c r="J10" s="18"/>
    </row>
    <row r="11" spans="1:10" ht="14.25" customHeight="1" x14ac:dyDescent="0.35">
      <c r="A11" s="18"/>
      <c r="B11" s="18"/>
      <c r="C11" s="18"/>
      <c r="D11" s="18"/>
      <c r="E11" s="18"/>
      <c r="F11" s="18"/>
      <c r="G11" s="21"/>
      <c r="H11" s="18"/>
      <c r="I11" s="22"/>
      <c r="J11" s="18"/>
    </row>
    <row r="12" spans="1:10" ht="14.25" customHeight="1" x14ac:dyDescent="0.35">
      <c r="A12" s="18"/>
      <c r="B12" s="18"/>
      <c r="C12" s="18"/>
      <c r="D12" s="18"/>
      <c r="E12" s="18"/>
      <c r="F12" s="18"/>
      <c r="G12" s="21"/>
      <c r="H12" s="18"/>
      <c r="I12" s="22"/>
      <c r="J12" s="18"/>
    </row>
    <row r="13" spans="1:10" ht="14.25" customHeight="1" x14ac:dyDescent="0.35">
      <c r="A13" s="18"/>
      <c r="B13" s="18"/>
      <c r="C13" s="18"/>
      <c r="D13" s="18"/>
      <c r="E13" s="18"/>
      <c r="F13" s="18"/>
      <c r="G13" s="21"/>
      <c r="H13" s="18"/>
      <c r="I13" s="22"/>
      <c r="J13" s="18"/>
    </row>
    <row r="14" spans="1:10" ht="14.25" customHeight="1" x14ac:dyDescent="0.35">
      <c r="A14" s="18"/>
      <c r="B14" s="18"/>
      <c r="C14" s="18"/>
      <c r="D14" s="18"/>
      <c r="E14" s="18"/>
      <c r="F14" s="18"/>
      <c r="G14" s="21"/>
      <c r="H14" s="18"/>
      <c r="I14" s="22"/>
      <c r="J14" s="18"/>
    </row>
    <row r="15" spans="1:10" ht="14.25" customHeight="1" x14ac:dyDescent="0.35">
      <c r="A15" s="18"/>
      <c r="B15" s="18"/>
      <c r="C15" s="18"/>
      <c r="D15" s="18"/>
      <c r="E15" s="18"/>
      <c r="F15" s="18"/>
      <c r="G15" s="21"/>
      <c r="H15" s="18"/>
      <c r="I15" s="22"/>
      <c r="J15" s="18"/>
    </row>
    <row r="16" spans="1:10" ht="14.25" customHeight="1" x14ac:dyDescent="0.35">
      <c r="A16" s="18"/>
      <c r="B16" s="18"/>
      <c r="C16" s="18"/>
      <c r="D16" s="18"/>
      <c r="E16" s="18"/>
      <c r="F16" s="18"/>
      <c r="G16" s="21"/>
      <c r="H16" s="18"/>
      <c r="I16" s="22"/>
      <c r="J16" s="18"/>
    </row>
    <row r="17" spans="1:10" ht="14.25" customHeight="1" x14ac:dyDescent="0.35">
      <c r="A17" s="18"/>
      <c r="B17" s="18"/>
      <c r="C17" s="18"/>
      <c r="D17" s="18"/>
      <c r="E17" s="18"/>
      <c r="F17" s="18"/>
      <c r="G17" s="21"/>
      <c r="H17" s="18"/>
      <c r="I17" s="22"/>
      <c r="J17" s="18"/>
    </row>
    <row r="18" spans="1:10" ht="14.25" customHeight="1" x14ac:dyDescent="0.35">
      <c r="A18" s="18"/>
      <c r="B18" s="18"/>
      <c r="C18" s="18"/>
      <c r="D18" s="18"/>
      <c r="E18" s="18"/>
      <c r="F18" s="18"/>
      <c r="G18" s="21"/>
      <c r="H18" s="18"/>
      <c r="I18" s="22"/>
      <c r="J18" s="18"/>
    </row>
    <row r="19" spans="1:10" ht="14.25" customHeight="1" x14ac:dyDescent="0.35">
      <c r="A19" s="18"/>
      <c r="B19" s="18"/>
      <c r="C19" s="18"/>
      <c r="D19" s="18"/>
      <c r="E19" s="18"/>
      <c r="F19" s="18"/>
      <c r="G19" s="21"/>
      <c r="H19" s="18"/>
      <c r="I19" s="22"/>
      <c r="J19" s="18"/>
    </row>
    <row r="20" spans="1:10" ht="14.25" customHeight="1" x14ac:dyDescent="0.35">
      <c r="A20" s="18"/>
      <c r="B20" s="18"/>
      <c r="C20" s="18"/>
      <c r="D20" s="18"/>
      <c r="E20" s="18"/>
      <c r="F20" s="18"/>
      <c r="G20" s="21"/>
      <c r="H20" s="18"/>
      <c r="I20" s="22"/>
      <c r="J20" s="18"/>
    </row>
    <row r="21" spans="1:10" ht="14.25" customHeight="1" x14ac:dyDescent="0.35">
      <c r="A21" s="18"/>
      <c r="B21" s="18"/>
      <c r="C21" s="18"/>
      <c r="D21" s="18"/>
      <c r="E21" s="18"/>
      <c r="F21" s="18"/>
      <c r="G21" s="21"/>
      <c r="H21" s="18"/>
      <c r="I21" s="22"/>
      <c r="J21" s="18"/>
    </row>
    <row r="22" spans="1:10" ht="14.25" customHeight="1" x14ac:dyDescent="0.35">
      <c r="A22" s="18"/>
      <c r="B22" s="18"/>
      <c r="C22" s="18"/>
      <c r="D22" s="18"/>
      <c r="E22" s="18"/>
      <c r="F22" s="18"/>
      <c r="G22" s="21"/>
      <c r="H22" s="18"/>
      <c r="I22" s="22"/>
      <c r="J22" s="18"/>
    </row>
    <row r="23" spans="1:10" ht="14.25" customHeight="1" x14ac:dyDescent="0.35">
      <c r="A23" s="18"/>
      <c r="B23" s="18"/>
      <c r="C23" s="18"/>
      <c r="D23" s="18"/>
      <c r="E23" s="18"/>
      <c r="F23" s="18"/>
      <c r="G23" s="21"/>
      <c r="H23" s="18"/>
      <c r="I23" s="22"/>
      <c r="J23" s="18"/>
    </row>
    <row r="24" spans="1:10" ht="14.25" customHeight="1" x14ac:dyDescent="0.35">
      <c r="A24" s="18"/>
      <c r="B24" s="18"/>
      <c r="C24" s="18"/>
      <c r="D24" s="18"/>
      <c r="E24" s="18"/>
      <c r="F24" s="18"/>
      <c r="G24" s="21"/>
      <c r="H24" s="18"/>
      <c r="I24" s="22"/>
      <c r="J24" s="18"/>
    </row>
    <row r="25" spans="1:10" ht="14.25" customHeight="1" x14ac:dyDescent="0.35">
      <c r="A25" s="18"/>
      <c r="B25" s="18"/>
      <c r="C25" s="18"/>
      <c r="D25" s="18"/>
      <c r="E25" s="18"/>
      <c r="F25" s="18"/>
      <c r="G25" s="21"/>
      <c r="H25" s="18"/>
      <c r="I25" s="22"/>
      <c r="J25" s="18"/>
    </row>
    <row r="26" spans="1:10" ht="14.25" customHeight="1" x14ac:dyDescent="0.35">
      <c r="A26" s="18"/>
      <c r="B26" s="18"/>
      <c r="C26" s="18"/>
      <c r="D26" s="18"/>
      <c r="E26" s="18"/>
      <c r="F26" s="18"/>
      <c r="G26" s="21"/>
      <c r="H26" s="18"/>
      <c r="I26" s="22"/>
      <c r="J26" s="18"/>
    </row>
    <row r="27" spans="1:10" ht="14.25" customHeight="1" x14ac:dyDescent="0.35">
      <c r="A27" s="18"/>
      <c r="B27" s="18"/>
      <c r="C27" s="18"/>
      <c r="D27" s="18"/>
      <c r="E27" s="18"/>
      <c r="F27" s="18"/>
      <c r="G27" s="21"/>
      <c r="H27" s="18"/>
      <c r="I27" s="22"/>
      <c r="J27" s="18"/>
    </row>
    <row r="28" spans="1:10" ht="14.25" customHeight="1" x14ac:dyDescent="0.35">
      <c r="A28" s="18"/>
      <c r="B28" s="18"/>
      <c r="C28" s="18"/>
      <c r="D28" s="18"/>
      <c r="E28" s="18"/>
      <c r="F28" s="18"/>
      <c r="G28" s="21"/>
      <c r="H28" s="18"/>
      <c r="I28" s="22"/>
      <c r="J28" s="18"/>
    </row>
    <row r="29" spans="1:10" ht="14.25" customHeight="1" x14ac:dyDescent="0.35">
      <c r="A29" s="18"/>
      <c r="B29" s="18"/>
      <c r="C29" s="18"/>
      <c r="D29" s="18"/>
      <c r="E29" s="18"/>
      <c r="F29" s="18"/>
      <c r="G29" s="21"/>
      <c r="H29" s="18"/>
      <c r="I29" s="22"/>
      <c r="J29" s="18"/>
    </row>
    <row r="30" spans="1:10" ht="14.25" customHeight="1" x14ac:dyDescent="0.35">
      <c r="A30" s="18"/>
      <c r="B30" s="18"/>
      <c r="C30" s="18"/>
      <c r="D30" s="18"/>
      <c r="E30" s="18"/>
      <c r="F30" s="18"/>
      <c r="G30" s="21"/>
      <c r="H30" s="18"/>
      <c r="I30" s="22"/>
      <c r="J30" s="18"/>
    </row>
    <row r="31" spans="1:10" ht="14.25" customHeight="1" x14ac:dyDescent="0.35">
      <c r="A31" s="18"/>
      <c r="B31" s="18"/>
      <c r="C31" s="18"/>
      <c r="D31" s="18"/>
      <c r="E31" s="18"/>
      <c r="F31" s="18"/>
      <c r="G31" s="21"/>
      <c r="H31" s="18"/>
      <c r="I31" s="22"/>
      <c r="J31" s="18"/>
    </row>
    <row r="32" spans="1:10" ht="14.25" customHeight="1" x14ac:dyDescent="0.35">
      <c r="A32" s="18"/>
      <c r="B32" s="18"/>
      <c r="C32" s="18"/>
      <c r="D32" s="18"/>
      <c r="E32" s="18"/>
      <c r="F32" s="18"/>
      <c r="G32" s="21"/>
      <c r="H32" s="18"/>
      <c r="I32" s="22"/>
      <c r="J32" s="18"/>
    </row>
    <row r="33" spans="1:10" ht="14.25" customHeight="1" x14ac:dyDescent="0.35">
      <c r="A33" s="18"/>
      <c r="B33" s="18"/>
      <c r="C33" s="18"/>
      <c r="D33" s="18"/>
      <c r="E33" s="18"/>
      <c r="F33" s="18"/>
      <c r="G33" s="21"/>
      <c r="H33" s="18"/>
      <c r="I33" s="22"/>
      <c r="J33" s="18"/>
    </row>
    <row r="34" spans="1:10" ht="14.25" customHeight="1" x14ac:dyDescent="0.35">
      <c r="A34" s="18"/>
      <c r="B34" s="18"/>
      <c r="C34" s="18"/>
      <c r="D34" s="18"/>
      <c r="E34" s="18"/>
      <c r="F34" s="18"/>
      <c r="G34" s="21"/>
      <c r="H34" s="18"/>
      <c r="I34" s="22"/>
      <c r="J34" s="18"/>
    </row>
    <row r="35" spans="1:10" ht="14.25" customHeight="1" x14ac:dyDescent="0.35">
      <c r="A35" s="18"/>
      <c r="B35" s="18"/>
      <c r="C35" s="18"/>
      <c r="D35" s="18"/>
      <c r="E35" s="18"/>
      <c r="F35" s="18"/>
      <c r="G35" s="21"/>
      <c r="H35" s="18"/>
      <c r="I35" s="22"/>
      <c r="J35" s="18"/>
    </row>
    <row r="36" spans="1:10" ht="14.25" customHeight="1" x14ac:dyDescent="0.35">
      <c r="A36" s="18"/>
      <c r="B36" s="18"/>
      <c r="C36" s="18"/>
      <c r="D36" s="18"/>
      <c r="E36" s="18"/>
      <c r="F36" s="18"/>
      <c r="G36" s="21"/>
      <c r="H36" s="18"/>
      <c r="I36" s="22"/>
      <c r="J36" s="18"/>
    </row>
    <row r="37" spans="1:10" ht="14.25" customHeight="1" x14ac:dyDescent="0.35">
      <c r="A37" s="18"/>
      <c r="B37" s="18"/>
      <c r="C37" s="18"/>
      <c r="D37" s="18"/>
      <c r="E37" s="18"/>
      <c r="F37" s="18"/>
      <c r="G37" s="21"/>
      <c r="H37" s="18"/>
      <c r="I37" s="22"/>
      <c r="J37" s="18"/>
    </row>
    <row r="38" spans="1:10" ht="14.25" customHeight="1" x14ac:dyDescent="0.35">
      <c r="A38" s="18"/>
      <c r="B38" s="18"/>
      <c r="C38" s="18"/>
      <c r="D38" s="18"/>
      <c r="E38" s="18"/>
      <c r="F38" s="18"/>
      <c r="G38" s="21"/>
      <c r="H38" s="18"/>
      <c r="I38" s="22"/>
      <c r="J38" s="18"/>
    </row>
    <row r="39" spans="1:10" ht="14.25" customHeight="1" x14ac:dyDescent="0.35">
      <c r="A39" s="18"/>
      <c r="B39" s="18"/>
      <c r="C39" s="18"/>
      <c r="D39" s="18"/>
      <c r="E39" s="18"/>
      <c r="F39" s="18"/>
      <c r="G39" s="21"/>
      <c r="H39" s="18"/>
      <c r="I39" s="22"/>
      <c r="J39" s="18"/>
    </row>
    <row r="40" spans="1:10" ht="14.25" customHeight="1" x14ac:dyDescent="0.35">
      <c r="A40" s="18"/>
      <c r="B40" s="18"/>
      <c r="C40" s="18"/>
      <c r="D40" s="18"/>
      <c r="E40" s="18"/>
      <c r="F40" s="18"/>
      <c r="G40" s="21"/>
      <c r="H40" s="18"/>
      <c r="I40" s="22"/>
      <c r="J40" s="18"/>
    </row>
    <row r="41" spans="1:10" ht="14.25" customHeight="1" x14ac:dyDescent="0.35">
      <c r="A41" s="18"/>
      <c r="B41" s="18"/>
      <c r="C41" s="18"/>
      <c r="D41" s="18"/>
      <c r="E41" s="18"/>
      <c r="F41" s="18"/>
      <c r="G41" s="21"/>
      <c r="H41" s="18"/>
      <c r="I41" s="22"/>
      <c r="J41" s="18"/>
    </row>
    <row r="42" spans="1:10" ht="14.25" customHeight="1" x14ac:dyDescent="0.35">
      <c r="A42" s="18"/>
      <c r="B42" s="18"/>
      <c r="C42" s="18"/>
      <c r="D42" s="18"/>
      <c r="E42" s="18"/>
      <c r="F42" s="18"/>
      <c r="G42" s="21"/>
      <c r="H42" s="18"/>
      <c r="I42" s="22"/>
      <c r="J42" s="18"/>
    </row>
    <row r="43" spans="1:10" ht="14.25" customHeight="1" x14ac:dyDescent="0.35">
      <c r="A43" s="18"/>
      <c r="B43" s="18"/>
      <c r="C43" s="18"/>
      <c r="D43" s="18"/>
      <c r="E43" s="18"/>
      <c r="F43" s="18"/>
      <c r="G43" s="21"/>
      <c r="H43" s="18"/>
      <c r="I43" s="22"/>
      <c r="J43" s="18"/>
    </row>
    <row r="44" spans="1:10" ht="14.25" customHeight="1" x14ac:dyDescent="0.35">
      <c r="A44" s="18"/>
      <c r="B44" s="18"/>
      <c r="C44" s="18"/>
      <c r="D44" s="18"/>
      <c r="E44" s="18"/>
      <c r="F44" s="18"/>
      <c r="G44" s="21"/>
      <c r="H44" s="18"/>
      <c r="I44" s="22"/>
      <c r="J44" s="18"/>
    </row>
    <row r="45" spans="1:10" ht="14.25" customHeight="1" x14ac:dyDescent="0.35">
      <c r="A45" s="18"/>
      <c r="B45" s="18"/>
      <c r="C45" s="18"/>
      <c r="D45" s="18"/>
      <c r="E45" s="18"/>
      <c r="F45" s="18"/>
      <c r="G45" s="21"/>
      <c r="H45" s="18"/>
      <c r="I45" s="22"/>
      <c r="J45" s="18"/>
    </row>
    <row r="46" spans="1:10" ht="14.25" customHeight="1" x14ac:dyDescent="0.35">
      <c r="A46" s="18"/>
      <c r="B46" s="18"/>
      <c r="C46" s="18"/>
      <c r="D46" s="18"/>
      <c r="E46" s="18"/>
      <c r="F46" s="18"/>
      <c r="G46" s="21"/>
      <c r="H46" s="18"/>
      <c r="I46" s="22"/>
      <c r="J46" s="18"/>
    </row>
    <row r="47" spans="1:10" ht="14.25" customHeight="1" x14ac:dyDescent="0.35">
      <c r="A47" s="18"/>
      <c r="B47" s="18"/>
      <c r="C47" s="18"/>
      <c r="D47" s="18"/>
      <c r="E47" s="18"/>
      <c r="F47" s="18"/>
      <c r="G47" s="21"/>
      <c r="H47" s="18"/>
      <c r="I47" s="22"/>
      <c r="J47" s="18"/>
    </row>
    <row r="48" spans="1:10" ht="14.25" customHeight="1" x14ac:dyDescent="0.35">
      <c r="A48" s="18"/>
      <c r="B48" s="18"/>
      <c r="C48" s="18"/>
      <c r="D48" s="18"/>
      <c r="E48" s="18"/>
      <c r="F48" s="18"/>
      <c r="G48" s="21"/>
      <c r="H48" s="18"/>
      <c r="I48" s="22"/>
      <c r="J48" s="18"/>
    </row>
    <row r="49" spans="1:10" ht="14.25" customHeight="1" x14ac:dyDescent="0.35">
      <c r="A49" s="18"/>
      <c r="B49" s="18"/>
      <c r="C49" s="18"/>
      <c r="D49" s="18"/>
      <c r="E49" s="18"/>
      <c r="F49" s="18"/>
      <c r="G49" s="21"/>
      <c r="H49" s="18"/>
      <c r="I49" s="22"/>
      <c r="J49" s="18"/>
    </row>
    <row r="50" spans="1:10" ht="14.25" customHeight="1" x14ac:dyDescent="0.35">
      <c r="A50" s="18"/>
      <c r="B50" s="18"/>
      <c r="C50" s="18"/>
      <c r="D50" s="18"/>
      <c r="E50" s="18"/>
      <c r="F50" s="18"/>
      <c r="G50" s="21"/>
      <c r="H50" s="18"/>
      <c r="I50" s="22"/>
      <c r="J50" s="18"/>
    </row>
    <row r="51" spans="1:10" ht="14.25" customHeight="1" x14ac:dyDescent="0.35">
      <c r="A51" s="18"/>
      <c r="B51" s="18"/>
      <c r="C51" s="18"/>
      <c r="D51" s="18"/>
      <c r="E51" s="18"/>
      <c r="F51" s="18"/>
      <c r="G51" s="21"/>
      <c r="H51" s="18"/>
      <c r="I51" s="22"/>
      <c r="J51" s="18"/>
    </row>
    <row r="52" spans="1:10" ht="14.25" customHeight="1" x14ac:dyDescent="0.35">
      <c r="A52" s="18"/>
      <c r="B52" s="18"/>
      <c r="C52" s="18"/>
      <c r="D52" s="18"/>
      <c r="E52" s="18"/>
      <c r="F52" s="18"/>
      <c r="G52" s="21"/>
      <c r="H52" s="18"/>
      <c r="I52" s="22"/>
      <c r="J52" s="18"/>
    </row>
    <row r="53" spans="1:10" ht="14.25" customHeight="1" x14ac:dyDescent="0.35">
      <c r="A53" s="18"/>
      <c r="B53" s="18"/>
      <c r="C53" s="18"/>
      <c r="D53" s="18"/>
      <c r="E53" s="18"/>
      <c r="F53" s="18"/>
      <c r="G53" s="21"/>
      <c r="H53" s="18"/>
      <c r="I53" s="22"/>
      <c r="J53" s="18"/>
    </row>
    <row r="54" spans="1:10" ht="14.25" customHeight="1" x14ac:dyDescent="0.35">
      <c r="A54" s="18"/>
      <c r="B54" s="18"/>
      <c r="C54" s="18"/>
      <c r="D54" s="18"/>
      <c r="E54" s="18"/>
      <c r="F54" s="18"/>
      <c r="G54" s="21"/>
      <c r="H54" s="18"/>
      <c r="I54" s="22"/>
      <c r="J54" s="18"/>
    </row>
  </sheetData>
  <mergeCells count="2">
    <mergeCell ref="A1:J1"/>
    <mergeCell ref="A2:D2"/>
  </mergeCells>
  <dataValidations count="2">
    <dataValidation type="list" allowBlank="1" sqref="H4:H200" xr:uid="{00000000-0002-0000-0500-000000000000}">
      <formula1>"Monthly,Weekly,Bi-Weekly"</formula1>
      <formula2>0</formula2>
    </dataValidation>
    <dataValidation type="list" allowBlank="1" sqref="J4:J200" xr:uid="{00000000-0002-0000-0500-000001000000}">
      <formula1>"Active,Inactive"</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6"/>
  <sheetViews>
    <sheetView zoomScaleNormal="100" workbookViewId="0">
      <pane ySplit="3" topLeftCell="A4" activePane="bottomLeft" state="frozen"/>
      <selection pane="bottomLeft"/>
    </sheetView>
  </sheetViews>
  <sheetFormatPr defaultColWidth="8.6328125" defaultRowHeight="14.5" x14ac:dyDescent="0.35"/>
  <cols>
    <col min="1" max="1" width="12" customWidth="1"/>
    <col min="2" max="2" width="24" customWidth="1"/>
    <col min="3" max="3" width="15" customWidth="1"/>
    <col min="4" max="4" width="14" customWidth="1"/>
    <col min="5" max="6" width="12" customWidth="1"/>
    <col min="7" max="7" width="13" customWidth="1"/>
    <col min="8" max="9" width="12" customWidth="1"/>
    <col min="10" max="11" width="13" customWidth="1"/>
    <col min="12" max="12" width="12" customWidth="1"/>
    <col min="13" max="15" width="13" customWidth="1"/>
    <col min="16" max="16" width="12" customWidth="1"/>
    <col min="17" max="18" width="14" customWidth="1"/>
    <col min="19" max="19" width="15" customWidth="1"/>
    <col min="20" max="20" width="13" customWidth="1"/>
  </cols>
  <sheetData>
    <row r="1" spans="1:20" ht="14.25" customHeight="1" x14ac:dyDescent="0.35">
      <c r="A1" s="65" t="s">
        <v>177</v>
      </c>
      <c r="B1" s="65"/>
      <c r="C1" s="65"/>
      <c r="D1" s="65"/>
      <c r="E1" s="65"/>
      <c r="F1" s="65"/>
      <c r="G1" s="65"/>
      <c r="H1" s="65"/>
      <c r="I1" s="65"/>
      <c r="J1" s="65"/>
      <c r="K1" s="65"/>
      <c r="L1" s="65"/>
      <c r="M1" s="65"/>
      <c r="N1" s="65"/>
      <c r="O1" s="65"/>
      <c r="P1" s="65"/>
      <c r="Q1" s="65"/>
      <c r="R1" s="65"/>
      <c r="S1" s="65"/>
      <c r="T1" s="65"/>
    </row>
    <row r="2" spans="1:20" ht="14.25" customHeight="1" x14ac:dyDescent="0.35">
      <c r="A2" s="66" t="s">
        <v>92</v>
      </c>
      <c r="B2" s="66"/>
      <c r="C2" s="66"/>
      <c r="D2" s="66"/>
    </row>
    <row r="3" spans="1:20" ht="14.25" customHeight="1" x14ac:dyDescent="0.35">
      <c r="A3" s="5" t="s">
        <v>147</v>
      </c>
      <c r="B3" s="5" t="s">
        <v>148</v>
      </c>
      <c r="C3" s="5" t="s">
        <v>178</v>
      </c>
      <c r="D3" s="5" t="s">
        <v>179</v>
      </c>
      <c r="E3" s="5" t="s">
        <v>180</v>
      </c>
      <c r="F3" s="5" t="s">
        <v>181</v>
      </c>
      <c r="G3" s="5" t="s">
        <v>182</v>
      </c>
      <c r="H3" s="5" t="s">
        <v>183</v>
      </c>
      <c r="I3" s="5" t="s">
        <v>184</v>
      </c>
      <c r="J3" s="5" t="s">
        <v>185</v>
      </c>
      <c r="K3" s="5" t="s">
        <v>186</v>
      </c>
      <c r="L3" s="5" t="s">
        <v>187</v>
      </c>
      <c r="M3" s="5" t="s">
        <v>188</v>
      </c>
      <c r="N3" s="5" t="s">
        <v>189</v>
      </c>
      <c r="O3" s="5" t="s">
        <v>190</v>
      </c>
      <c r="P3" s="5" t="s">
        <v>191</v>
      </c>
      <c r="Q3" s="5" t="s">
        <v>39</v>
      </c>
      <c r="R3" s="5" t="s">
        <v>192</v>
      </c>
      <c r="S3" s="5" t="s">
        <v>55</v>
      </c>
      <c r="T3" s="5" t="s">
        <v>193</v>
      </c>
    </row>
    <row r="4" spans="1:20" ht="14.25" customHeight="1" x14ac:dyDescent="0.35">
      <c r="A4" s="23" t="s">
        <v>157</v>
      </c>
      <c r="B4" s="10" t="str">
        <f>IFERROR(INDEX('Employee Master'!$B$4:$B$54,MATCH(A4,'Employee Master'!$A$4:$A$54,0)),"")</f>
        <v>Anita Sookhai</v>
      </c>
      <c r="C4" s="10" t="str">
        <f>IF($A4="","",Payslip!$E$3)</f>
        <v>April 2026</v>
      </c>
      <c r="D4" s="24">
        <f>IFERROR(INDEX('Employee Master'!$I$4:$I$54,MATCH(A4,'Employee Master'!$A$4:$A$54,0)),"")</f>
        <v>12000</v>
      </c>
      <c r="E4" s="25">
        <v>0</v>
      </c>
      <c r="F4" s="26">
        <f>IF(D4="","",D4/Setup!$B$10*Setup!$B$12)</f>
        <v>112.5</v>
      </c>
      <c r="G4" s="26">
        <f t="shared" ref="G4:G35" si="0">IFERROR(E4*F4,0)</f>
        <v>0</v>
      </c>
      <c r="H4" s="25">
        <v>0</v>
      </c>
      <c r="I4" s="26">
        <f>IF(D4="","",D4/Setup!$B$10*Setup!$B$13)</f>
        <v>150</v>
      </c>
      <c r="J4" s="26">
        <f t="shared" ref="J4:J35" si="1">IFERROR(H4*I4,0)</f>
        <v>0</v>
      </c>
      <c r="K4" s="26">
        <f t="shared" ref="K4:K35" si="2">IFERROR(D4+G4+J4,0)</f>
        <v>12000</v>
      </c>
      <c r="L4" s="26">
        <f>IF(D4="","",MIN(K4,Setup!$B$8)*Setup!$B$17)</f>
        <v>648</v>
      </c>
      <c r="M4" s="26">
        <f>IF(D4="","",MIN(K4,Setup!$B$8)*Setup!$B$18)</f>
        <v>1296</v>
      </c>
      <c r="N4" s="26">
        <f t="shared" ref="N4:N35" si="3">IF(D4="","",K4*12)</f>
        <v>144000</v>
      </c>
      <c r="O4" s="26">
        <f>IF(D4="","",MAX(N4-Setup!$B$4-(L4*12*0.7),0))</f>
        <v>48556.800000000003</v>
      </c>
      <c r="P4" s="26">
        <f>IF(D4="","",IF(O4&lt;=(Setup!$B$7-Setup!$B$4),O4*Setup!$B$5/12,((Setup!$B$7-Setup!$B$4)*Setup!$B$5+(O4-(Setup!$B$7-Setup!$B$4))*Setup!$B$6)/12))</f>
        <v>1011.6</v>
      </c>
      <c r="Q4" s="26">
        <f>IF(D4="","",IF(K4&gt;Setup!$B$16,Setup!$B$15*52/12,Setup!$B$14*52/12))</f>
        <v>35.75</v>
      </c>
      <c r="R4" s="27"/>
      <c r="S4" s="26">
        <f t="shared" ref="S4:S35" si="4">IF(D4="","",L4+P4+Q4+IFERROR(R4,0))</f>
        <v>1695.35</v>
      </c>
      <c r="T4" s="26">
        <f t="shared" ref="T4:T35" si="5">IF(D4="","",K4-S4)</f>
        <v>10304.65</v>
      </c>
    </row>
    <row r="5" spans="1:20" ht="14.25" customHeight="1" x14ac:dyDescent="0.35">
      <c r="A5" s="23" t="s">
        <v>165</v>
      </c>
      <c r="B5" s="10" t="str">
        <f>IFERROR(INDEX('Employee Master'!$B$4:$B$54,MATCH(A5,'Employee Master'!$A$4:$A$54,0)),"")</f>
        <v>Reuben Mohammed</v>
      </c>
      <c r="C5" s="10" t="str">
        <f>IF($A5="","",Payslip!$E$3)</f>
        <v>April 2026</v>
      </c>
      <c r="D5" s="24">
        <f>IFERROR(INDEX('Employee Master'!$I$4:$I$54,MATCH(A5,'Employee Master'!$A$4:$A$54,0)),"")</f>
        <v>8500</v>
      </c>
      <c r="E5" s="25">
        <v>4</v>
      </c>
      <c r="F5" s="26">
        <f>IF(D5="","",D5/Setup!$B$10*Setup!$B$12)</f>
        <v>79.6875</v>
      </c>
      <c r="G5" s="26">
        <f t="shared" si="0"/>
        <v>318.75</v>
      </c>
      <c r="H5" s="25">
        <v>0</v>
      </c>
      <c r="I5" s="26">
        <f>IF(D5="","",D5/Setup!$B$10*Setup!$B$13)</f>
        <v>106.25</v>
      </c>
      <c r="J5" s="26">
        <f t="shared" si="1"/>
        <v>0</v>
      </c>
      <c r="K5" s="26">
        <f t="shared" si="2"/>
        <v>8818.75</v>
      </c>
      <c r="L5" s="26">
        <f>IF(D5="","",MIN(K5,Setup!$B$8)*Setup!$B$17)</f>
        <v>476.21249999999998</v>
      </c>
      <c r="M5" s="26">
        <f>IF(D5="","",MIN(K5,Setup!$B$8)*Setup!$B$18)</f>
        <v>952.42499999999995</v>
      </c>
      <c r="N5" s="26">
        <f t="shared" si="3"/>
        <v>105825</v>
      </c>
      <c r="O5" s="26">
        <f>IF(D5="","",MAX(N5-Setup!$B$4-(L5*12*0.7),0))</f>
        <v>11824.815000000001</v>
      </c>
      <c r="P5" s="26">
        <f>IF(D5="","",IF(O5&lt;=(Setup!$B$7-Setup!$B$4),O5*Setup!$B$5/12,((Setup!$B$7-Setup!$B$4)*Setup!$B$5+(O5-(Setup!$B$7-Setup!$B$4))*Setup!$B$6)/12))</f>
        <v>246.3503125</v>
      </c>
      <c r="Q5" s="26">
        <f>IF(D5="","",IF(K5&gt;Setup!$B$16,Setup!$B$15*52/12,Setup!$B$14*52/12))</f>
        <v>35.75</v>
      </c>
      <c r="R5" s="27"/>
      <c r="S5" s="26">
        <f t="shared" si="4"/>
        <v>758.31281249999995</v>
      </c>
      <c r="T5" s="26">
        <f t="shared" si="5"/>
        <v>8060.4371874999997</v>
      </c>
    </row>
    <row r="6" spans="1:20" ht="14.25" customHeight="1" x14ac:dyDescent="0.35">
      <c r="A6" s="23" t="s">
        <v>171</v>
      </c>
      <c r="B6" s="10" t="str">
        <f>IFERROR(INDEX('Employee Master'!$B$4:$B$54,MATCH(A6,'Employee Master'!$A$4:$A$54,0)),"")</f>
        <v>Keisha Charles</v>
      </c>
      <c r="C6" s="10" t="str">
        <f>IF($A6="","",Payslip!$E$3)</f>
        <v>April 2026</v>
      </c>
      <c r="D6" s="24">
        <f>IFERROR(INDEX('Employee Master'!$I$4:$I$54,MATCH(A6,'Employee Master'!$A$4:$A$54,0)),"")</f>
        <v>25000</v>
      </c>
      <c r="E6" s="25">
        <v>0</v>
      </c>
      <c r="F6" s="26">
        <f>IF(D6="","",D6/Setup!$B$10*Setup!$B$12)</f>
        <v>234.375</v>
      </c>
      <c r="G6" s="26">
        <f t="shared" si="0"/>
        <v>0</v>
      </c>
      <c r="H6" s="25">
        <v>0</v>
      </c>
      <c r="I6" s="26">
        <f>IF(D6="","",D6/Setup!$B$10*Setup!$B$13)</f>
        <v>312.5</v>
      </c>
      <c r="J6" s="26">
        <f t="shared" si="1"/>
        <v>0</v>
      </c>
      <c r="K6" s="26">
        <f t="shared" si="2"/>
        <v>25000</v>
      </c>
      <c r="L6" s="26">
        <f>IF(D6="","",MIN(K6,Setup!$B$8)*Setup!$B$17)</f>
        <v>734.4</v>
      </c>
      <c r="M6" s="26">
        <f>IF(D6="","",MIN(K6,Setup!$B$8)*Setup!$B$18)</f>
        <v>1468.8</v>
      </c>
      <c r="N6" s="26">
        <f t="shared" si="3"/>
        <v>300000</v>
      </c>
      <c r="O6" s="26">
        <f>IF(D6="","",MAX(N6-Setup!$B$4-(L6*12*0.7),0))</f>
        <v>203831.04000000001</v>
      </c>
      <c r="P6" s="26">
        <f>IF(D6="","",IF(O6&lt;=(Setup!$B$7-Setup!$B$4),O6*Setup!$B$5/12,((Setup!$B$7-Setup!$B$4)*Setup!$B$5+(O6-(Setup!$B$7-Setup!$B$4))*Setup!$B$6)/12))</f>
        <v>4246.4800000000005</v>
      </c>
      <c r="Q6" s="26">
        <f>IF(D6="","",IF(K6&gt;Setup!$B$16,Setup!$B$15*52/12,Setup!$B$14*52/12))</f>
        <v>35.75</v>
      </c>
      <c r="R6" s="27"/>
      <c r="S6" s="26">
        <f t="shared" si="4"/>
        <v>5016.63</v>
      </c>
      <c r="T6" s="26">
        <f t="shared" si="5"/>
        <v>19983.37</v>
      </c>
    </row>
    <row r="7" spans="1:20" ht="14.25" customHeight="1" x14ac:dyDescent="0.35">
      <c r="A7" s="23"/>
      <c r="B7" s="10" t="str">
        <f>IFERROR(INDEX('Employee Master'!$B$4:$B$54,MATCH(A7,'Employee Master'!$A$4:$A$54,0)),"")</f>
        <v/>
      </c>
      <c r="C7" s="10" t="str">
        <f>IF($A7="","",Payslip!$E$3)</f>
        <v/>
      </c>
      <c r="D7" s="24" t="str">
        <f>IFERROR(INDEX('Employee Master'!$I$4:$I$54,MATCH(A7,'Employee Master'!$A$4:$A$54,0)),"")</f>
        <v/>
      </c>
      <c r="E7" s="25"/>
      <c r="F7" s="26" t="str">
        <f>IF(D7="","",D7/Setup!$B$10*Setup!$B$12)</f>
        <v/>
      </c>
      <c r="G7" s="26">
        <f t="shared" si="0"/>
        <v>0</v>
      </c>
      <c r="H7" s="25"/>
      <c r="I7" s="26" t="str">
        <f>IF(D7="","",D7/Setup!$B$10*Setup!$B$13)</f>
        <v/>
      </c>
      <c r="J7" s="26">
        <f t="shared" si="1"/>
        <v>0</v>
      </c>
      <c r="K7" s="26">
        <f t="shared" si="2"/>
        <v>0</v>
      </c>
      <c r="L7" s="26" t="str">
        <f>IF(D7="","",MIN(K7,Setup!$B$8)*Setup!$B$17)</f>
        <v/>
      </c>
      <c r="M7" s="26" t="str">
        <f>IF(D7="","",MIN(K7,Setup!$B$8)*Setup!$B$18)</f>
        <v/>
      </c>
      <c r="N7" s="26" t="str">
        <f t="shared" si="3"/>
        <v/>
      </c>
      <c r="O7" s="26" t="str">
        <f>IF(D7="","",MAX(N7-Setup!$B$4-(L7*12*0.7),0))</f>
        <v/>
      </c>
      <c r="P7" s="26" t="str">
        <f>IF(D7="","",IF(O7&lt;=(Setup!$B$7-Setup!$B$4),O7*Setup!$B$5/12,((Setup!$B$7-Setup!$B$4)*Setup!$B$5+(O7-(Setup!$B$7-Setup!$B$4))*Setup!$B$6)/12))</f>
        <v/>
      </c>
      <c r="Q7" s="26" t="str">
        <f>IF(D7="","",IF(K7&gt;Setup!$B$16,Setup!$B$15*52/12,Setup!$B$14*52/12))</f>
        <v/>
      </c>
      <c r="R7" s="27"/>
      <c r="S7" s="26" t="str">
        <f t="shared" si="4"/>
        <v/>
      </c>
      <c r="T7" s="26" t="str">
        <f t="shared" si="5"/>
        <v/>
      </c>
    </row>
    <row r="8" spans="1:20" ht="14.25" customHeight="1" x14ac:dyDescent="0.35">
      <c r="A8" s="23"/>
      <c r="B8" s="10" t="str">
        <f>IFERROR(INDEX('Employee Master'!$B$4:$B$54,MATCH(A8,'Employee Master'!$A$4:$A$54,0)),"")</f>
        <v/>
      </c>
      <c r="C8" s="10" t="str">
        <f>IF($A8="","",Payslip!$E$3)</f>
        <v/>
      </c>
      <c r="D8" s="24" t="str">
        <f>IFERROR(INDEX('Employee Master'!$I$4:$I$54,MATCH(A8,'Employee Master'!$A$4:$A$54,0)),"")</f>
        <v/>
      </c>
      <c r="E8" s="25"/>
      <c r="F8" s="26" t="str">
        <f>IF(D8="","",D8/Setup!$B$10*Setup!$B$12)</f>
        <v/>
      </c>
      <c r="G8" s="26">
        <f t="shared" si="0"/>
        <v>0</v>
      </c>
      <c r="H8" s="25"/>
      <c r="I8" s="26" t="str">
        <f>IF(D8="","",D8/Setup!$B$10*Setup!$B$13)</f>
        <v/>
      </c>
      <c r="J8" s="26">
        <f t="shared" si="1"/>
        <v>0</v>
      </c>
      <c r="K8" s="26">
        <f t="shared" si="2"/>
        <v>0</v>
      </c>
      <c r="L8" s="26" t="str">
        <f>IF(D8="","",MIN(K8,Setup!$B$8)*Setup!$B$17)</f>
        <v/>
      </c>
      <c r="M8" s="26" t="str">
        <f>IF(D8="","",MIN(K8,Setup!$B$8)*Setup!$B$18)</f>
        <v/>
      </c>
      <c r="N8" s="26" t="str">
        <f t="shared" si="3"/>
        <v/>
      </c>
      <c r="O8" s="26" t="str">
        <f>IF(D8="","",MAX(N8-Setup!$B$4-(L8*12*0.7),0))</f>
        <v/>
      </c>
      <c r="P8" s="26" t="str">
        <f>IF(D8="","",IF(O8&lt;=(Setup!$B$7-Setup!$B$4),O8*Setup!$B$5/12,((Setup!$B$7-Setup!$B$4)*Setup!$B$5+(O8-(Setup!$B$7-Setup!$B$4))*Setup!$B$6)/12))</f>
        <v/>
      </c>
      <c r="Q8" s="26" t="str">
        <f>IF(D8="","",IF(K8&gt;Setup!$B$16,Setup!$B$15*52/12,Setup!$B$14*52/12))</f>
        <v/>
      </c>
      <c r="R8" s="27"/>
      <c r="S8" s="26" t="str">
        <f t="shared" si="4"/>
        <v/>
      </c>
      <c r="T8" s="26" t="str">
        <f t="shared" si="5"/>
        <v/>
      </c>
    </row>
    <row r="9" spans="1:20" ht="14.25" customHeight="1" x14ac:dyDescent="0.35">
      <c r="A9" s="23"/>
      <c r="B9" s="10" t="str">
        <f>IFERROR(INDEX('Employee Master'!$B$4:$B$54,MATCH(A9,'Employee Master'!$A$4:$A$54,0)),"")</f>
        <v/>
      </c>
      <c r="C9" s="10" t="str">
        <f>IF($A9="","",Payslip!$E$3)</f>
        <v/>
      </c>
      <c r="D9" s="24" t="str">
        <f>IFERROR(INDEX('Employee Master'!$I$4:$I$54,MATCH(A9,'Employee Master'!$A$4:$A$54,0)),"")</f>
        <v/>
      </c>
      <c r="E9" s="25"/>
      <c r="F9" s="26" t="str">
        <f>IF(D9="","",D9/Setup!$B$10*Setup!$B$12)</f>
        <v/>
      </c>
      <c r="G9" s="26">
        <f t="shared" si="0"/>
        <v>0</v>
      </c>
      <c r="H9" s="25"/>
      <c r="I9" s="26" t="str">
        <f>IF(D9="","",D9/Setup!$B$10*Setup!$B$13)</f>
        <v/>
      </c>
      <c r="J9" s="26">
        <f t="shared" si="1"/>
        <v>0</v>
      </c>
      <c r="K9" s="26">
        <f t="shared" si="2"/>
        <v>0</v>
      </c>
      <c r="L9" s="26" t="str">
        <f>IF(D9="","",MIN(K9,Setup!$B$8)*Setup!$B$17)</f>
        <v/>
      </c>
      <c r="M9" s="26" t="str">
        <f>IF(D9="","",MIN(K9,Setup!$B$8)*Setup!$B$18)</f>
        <v/>
      </c>
      <c r="N9" s="26" t="str">
        <f t="shared" si="3"/>
        <v/>
      </c>
      <c r="O9" s="26" t="str">
        <f>IF(D9="","",MAX(N9-Setup!$B$4-(L9*12*0.7),0))</f>
        <v/>
      </c>
      <c r="P9" s="26" t="str">
        <f>IF(D9="","",IF(O9&lt;=(Setup!$B$7-Setup!$B$4),O9*Setup!$B$5/12,((Setup!$B$7-Setup!$B$4)*Setup!$B$5+(O9-(Setup!$B$7-Setup!$B$4))*Setup!$B$6)/12))</f>
        <v/>
      </c>
      <c r="Q9" s="26" t="str">
        <f>IF(D9="","",IF(K9&gt;Setup!$B$16,Setup!$B$15*52/12,Setup!$B$14*52/12))</f>
        <v/>
      </c>
      <c r="R9" s="27"/>
      <c r="S9" s="26" t="str">
        <f t="shared" si="4"/>
        <v/>
      </c>
      <c r="T9" s="26" t="str">
        <f t="shared" si="5"/>
        <v/>
      </c>
    </row>
    <row r="10" spans="1:20" ht="14.25" customHeight="1" x14ac:dyDescent="0.35">
      <c r="A10" s="23"/>
      <c r="B10" s="10" t="str">
        <f>IFERROR(INDEX('Employee Master'!$B$4:$B$54,MATCH(A10,'Employee Master'!$A$4:$A$54,0)),"")</f>
        <v/>
      </c>
      <c r="C10" s="10" t="str">
        <f>IF($A10="","",Payslip!$E$3)</f>
        <v/>
      </c>
      <c r="D10" s="24" t="str">
        <f>IFERROR(INDEX('Employee Master'!$I$4:$I$54,MATCH(A10,'Employee Master'!$A$4:$A$54,0)),"")</f>
        <v/>
      </c>
      <c r="E10" s="25"/>
      <c r="F10" s="26" t="str">
        <f>IF(D10="","",D10/Setup!$B$10*Setup!$B$12)</f>
        <v/>
      </c>
      <c r="G10" s="26">
        <f t="shared" si="0"/>
        <v>0</v>
      </c>
      <c r="H10" s="25"/>
      <c r="I10" s="26" t="str">
        <f>IF(D10="","",D10/Setup!$B$10*Setup!$B$13)</f>
        <v/>
      </c>
      <c r="J10" s="26">
        <f t="shared" si="1"/>
        <v>0</v>
      </c>
      <c r="K10" s="26">
        <f t="shared" si="2"/>
        <v>0</v>
      </c>
      <c r="L10" s="26" t="str">
        <f>IF(D10="","",MIN(K10,Setup!$B$8)*Setup!$B$17)</f>
        <v/>
      </c>
      <c r="M10" s="26" t="str">
        <f>IF(D10="","",MIN(K10,Setup!$B$8)*Setup!$B$18)</f>
        <v/>
      </c>
      <c r="N10" s="26" t="str">
        <f t="shared" si="3"/>
        <v/>
      </c>
      <c r="O10" s="26" t="str">
        <f>IF(D10="","",MAX(N10-Setup!$B$4-(L10*12*0.7),0))</f>
        <v/>
      </c>
      <c r="P10" s="26" t="str">
        <f>IF(D10="","",IF(O10&lt;=(Setup!$B$7-Setup!$B$4),O10*Setup!$B$5/12,((Setup!$B$7-Setup!$B$4)*Setup!$B$5+(O10-(Setup!$B$7-Setup!$B$4))*Setup!$B$6)/12))</f>
        <v/>
      </c>
      <c r="Q10" s="26" t="str">
        <f>IF(D10="","",IF(K10&gt;Setup!$B$16,Setup!$B$15*52/12,Setup!$B$14*52/12))</f>
        <v/>
      </c>
      <c r="R10" s="27"/>
      <c r="S10" s="26" t="str">
        <f t="shared" si="4"/>
        <v/>
      </c>
      <c r="T10" s="26" t="str">
        <f t="shared" si="5"/>
        <v/>
      </c>
    </row>
    <row r="11" spans="1:20" ht="14.25" customHeight="1" x14ac:dyDescent="0.35">
      <c r="A11" s="23"/>
      <c r="B11" s="10" t="str">
        <f>IFERROR(INDEX('Employee Master'!$B$4:$B$54,MATCH(A11,'Employee Master'!$A$4:$A$54,0)),"")</f>
        <v/>
      </c>
      <c r="C11" s="10" t="str">
        <f>IF($A11="","",Payslip!$E$3)</f>
        <v/>
      </c>
      <c r="D11" s="24" t="str">
        <f>IFERROR(INDEX('Employee Master'!$I$4:$I$54,MATCH(A11,'Employee Master'!$A$4:$A$54,0)),"")</f>
        <v/>
      </c>
      <c r="E11" s="25"/>
      <c r="F11" s="26" t="str">
        <f>IF(D11="","",D11/Setup!$B$10*Setup!$B$12)</f>
        <v/>
      </c>
      <c r="G11" s="26">
        <f t="shared" si="0"/>
        <v>0</v>
      </c>
      <c r="H11" s="25"/>
      <c r="I11" s="26" t="str">
        <f>IF(D11="","",D11/Setup!$B$10*Setup!$B$13)</f>
        <v/>
      </c>
      <c r="J11" s="26">
        <f t="shared" si="1"/>
        <v>0</v>
      </c>
      <c r="K11" s="26">
        <f t="shared" si="2"/>
        <v>0</v>
      </c>
      <c r="L11" s="26" t="str">
        <f>IF(D11="","",MIN(K11,Setup!$B$8)*Setup!$B$17)</f>
        <v/>
      </c>
      <c r="M11" s="26" t="str">
        <f>IF(D11="","",MIN(K11,Setup!$B$8)*Setup!$B$18)</f>
        <v/>
      </c>
      <c r="N11" s="26" t="str">
        <f t="shared" si="3"/>
        <v/>
      </c>
      <c r="O11" s="26" t="str">
        <f>IF(D11="","",MAX(N11-Setup!$B$4-(L11*12*0.7),0))</f>
        <v/>
      </c>
      <c r="P11" s="26" t="str">
        <f>IF(D11="","",IF(O11&lt;=(Setup!$B$7-Setup!$B$4),O11*Setup!$B$5/12,((Setup!$B$7-Setup!$B$4)*Setup!$B$5+(O11-(Setup!$B$7-Setup!$B$4))*Setup!$B$6)/12))</f>
        <v/>
      </c>
      <c r="Q11" s="26" t="str">
        <f>IF(D11="","",IF(K11&gt;Setup!$B$16,Setup!$B$15*52/12,Setup!$B$14*52/12))</f>
        <v/>
      </c>
      <c r="R11" s="27"/>
      <c r="S11" s="26" t="str">
        <f t="shared" si="4"/>
        <v/>
      </c>
      <c r="T11" s="26" t="str">
        <f t="shared" si="5"/>
        <v/>
      </c>
    </row>
    <row r="12" spans="1:20" ht="14.25" customHeight="1" x14ac:dyDescent="0.35">
      <c r="A12" s="23"/>
      <c r="B12" s="10" t="str">
        <f>IFERROR(INDEX('Employee Master'!$B$4:$B$54,MATCH(A12,'Employee Master'!$A$4:$A$54,0)),"")</f>
        <v/>
      </c>
      <c r="C12" s="10" t="str">
        <f>IF($A12="","",Payslip!$E$3)</f>
        <v/>
      </c>
      <c r="D12" s="24" t="str">
        <f>IFERROR(INDEX('Employee Master'!$I$4:$I$54,MATCH(A12,'Employee Master'!$A$4:$A$54,0)),"")</f>
        <v/>
      </c>
      <c r="E12" s="25"/>
      <c r="F12" s="26" t="str">
        <f>IF(D12="","",D12/Setup!$B$10*Setup!$B$12)</f>
        <v/>
      </c>
      <c r="G12" s="26">
        <f t="shared" si="0"/>
        <v>0</v>
      </c>
      <c r="H12" s="25"/>
      <c r="I12" s="26" t="str">
        <f>IF(D12="","",D12/Setup!$B$10*Setup!$B$13)</f>
        <v/>
      </c>
      <c r="J12" s="26">
        <f t="shared" si="1"/>
        <v>0</v>
      </c>
      <c r="K12" s="26">
        <f t="shared" si="2"/>
        <v>0</v>
      </c>
      <c r="L12" s="26" t="str">
        <f>IF(D12="","",MIN(K12,Setup!$B$8)*Setup!$B$17)</f>
        <v/>
      </c>
      <c r="M12" s="26" t="str">
        <f>IF(D12="","",MIN(K12,Setup!$B$8)*Setup!$B$18)</f>
        <v/>
      </c>
      <c r="N12" s="26" t="str">
        <f t="shared" si="3"/>
        <v/>
      </c>
      <c r="O12" s="26" t="str">
        <f>IF(D12="","",MAX(N12-Setup!$B$4-(L12*12*0.7),0))</f>
        <v/>
      </c>
      <c r="P12" s="26" t="str">
        <f>IF(D12="","",IF(O12&lt;=(Setup!$B$7-Setup!$B$4),O12*Setup!$B$5/12,((Setup!$B$7-Setup!$B$4)*Setup!$B$5+(O12-(Setup!$B$7-Setup!$B$4))*Setup!$B$6)/12))</f>
        <v/>
      </c>
      <c r="Q12" s="26" t="str">
        <f>IF(D12="","",IF(K12&gt;Setup!$B$16,Setup!$B$15*52/12,Setup!$B$14*52/12))</f>
        <v/>
      </c>
      <c r="R12" s="27"/>
      <c r="S12" s="26" t="str">
        <f t="shared" si="4"/>
        <v/>
      </c>
      <c r="T12" s="26" t="str">
        <f t="shared" si="5"/>
        <v/>
      </c>
    </row>
    <row r="13" spans="1:20" ht="14.25" customHeight="1" x14ac:dyDescent="0.35">
      <c r="A13" s="23"/>
      <c r="B13" s="10" t="str">
        <f>IFERROR(INDEX('Employee Master'!$B$4:$B$54,MATCH(A13,'Employee Master'!$A$4:$A$54,0)),"")</f>
        <v/>
      </c>
      <c r="C13" s="10" t="str">
        <f>IF($A13="","",Payslip!$E$3)</f>
        <v/>
      </c>
      <c r="D13" s="24" t="str">
        <f>IFERROR(INDEX('Employee Master'!$I$4:$I$54,MATCH(A13,'Employee Master'!$A$4:$A$54,0)),"")</f>
        <v/>
      </c>
      <c r="E13" s="25"/>
      <c r="F13" s="26" t="str">
        <f>IF(D13="","",D13/Setup!$B$10*Setup!$B$12)</f>
        <v/>
      </c>
      <c r="G13" s="26">
        <f t="shared" si="0"/>
        <v>0</v>
      </c>
      <c r="H13" s="25"/>
      <c r="I13" s="26" t="str">
        <f>IF(D13="","",D13/Setup!$B$10*Setup!$B$13)</f>
        <v/>
      </c>
      <c r="J13" s="26">
        <f t="shared" si="1"/>
        <v>0</v>
      </c>
      <c r="K13" s="26">
        <f t="shared" si="2"/>
        <v>0</v>
      </c>
      <c r="L13" s="26" t="str">
        <f>IF(D13="","",MIN(K13,Setup!$B$8)*Setup!$B$17)</f>
        <v/>
      </c>
      <c r="M13" s="26" t="str">
        <f>IF(D13="","",MIN(K13,Setup!$B$8)*Setup!$B$18)</f>
        <v/>
      </c>
      <c r="N13" s="26" t="str">
        <f t="shared" si="3"/>
        <v/>
      </c>
      <c r="O13" s="26" t="str">
        <f>IF(D13="","",MAX(N13-Setup!$B$4-(L13*12*0.7),0))</f>
        <v/>
      </c>
      <c r="P13" s="26" t="str">
        <f>IF(D13="","",IF(O13&lt;=(Setup!$B$7-Setup!$B$4),O13*Setup!$B$5/12,((Setup!$B$7-Setup!$B$4)*Setup!$B$5+(O13-(Setup!$B$7-Setup!$B$4))*Setup!$B$6)/12))</f>
        <v/>
      </c>
      <c r="Q13" s="26" t="str">
        <f>IF(D13="","",IF(K13&gt;Setup!$B$16,Setup!$B$15*52/12,Setup!$B$14*52/12))</f>
        <v/>
      </c>
      <c r="R13" s="27"/>
      <c r="S13" s="26" t="str">
        <f t="shared" si="4"/>
        <v/>
      </c>
      <c r="T13" s="26" t="str">
        <f t="shared" si="5"/>
        <v/>
      </c>
    </row>
    <row r="14" spans="1:20" ht="14.25" customHeight="1" x14ac:dyDescent="0.35">
      <c r="A14" s="23"/>
      <c r="B14" s="10" t="str">
        <f>IFERROR(INDEX('Employee Master'!$B$4:$B$54,MATCH(A14,'Employee Master'!$A$4:$A$54,0)),"")</f>
        <v/>
      </c>
      <c r="C14" s="10" t="str">
        <f>IF($A14="","",Payslip!$E$3)</f>
        <v/>
      </c>
      <c r="D14" s="24" t="str">
        <f>IFERROR(INDEX('Employee Master'!$I$4:$I$54,MATCH(A14,'Employee Master'!$A$4:$A$54,0)),"")</f>
        <v/>
      </c>
      <c r="E14" s="25"/>
      <c r="F14" s="26" t="str">
        <f>IF(D14="","",D14/Setup!$B$10*Setup!$B$12)</f>
        <v/>
      </c>
      <c r="G14" s="26">
        <f t="shared" si="0"/>
        <v>0</v>
      </c>
      <c r="H14" s="25"/>
      <c r="I14" s="26" t="str">
        <f>IF(D14="","",D14/Setup!$B$10*Setup!$B$13)</f>
        <v/>
      </c>
      <c r="J14" s="26">
        <f t="shared" si="1"/>
        <v>0</v>
      </c>
      <c r="K14" s="26">
        <f t="shared" si="2"/>
        <v>0</v>
      </c>
      <c r="L14" s="26" t="str">
        <f>IF(D14="","",MIN(K14,Setup!$B$8)*Setup!$B$17)</f>
        <v/>
      </c>
      <c r="M14" s="26" t="str">
        <f>IF(D14="","",MIN(K14,Setup!$B$8)*Setup!$B$18)</f>
        <v/>
      </c>
      <c r="N14" s="26" t="str">
        <f t="shared" si="3"/>
        <v/>
      </c>
      <c r="O14" s="26" t="str">
        <f>IF(D14="","",MAX(N14-Setup!$B$4-(L14*12*0.7),0))</f>
        <v/>
      </c>
      <c r="P14" s="26" t="str">
        <f>IF(D14="","",IF(O14&lt;=(Setup!$B$7-Setup!$B$4),O14*Setup!$B$5/12,((Setup!$B$7-Setup!$B$4)*Setup!$B$5+(O14-(Setup!$B$7-Setup!$B$4))*Setup!$B$6)/12))</f>
        <v/>
      </c>
      <c r="Q14" s="26" t="str">
        <f>IF(D14="","",IF(K14&gt;Setup!$B$16,Setup!$B$15*52/12,Setup!$B$14*52/12))</f>
        <v/>
      </c>
      <c r="R14" s="27"/>
      <c r="S14" s="26" t="str">
        <f t="shared" si="4"/>
        <v/>
      </c>
      <c r="T14" s="26" t="str">
        <f t="shared" si="5"/>
        <v/>
      </c>
    </row>
    <row r="15" spans="1:20" ht="14.25" customHeight="1" x14ac:dyDescent="0.35">
      <c r="A15" s="23"/>
      <c r="B15" s="10" t="str">
        <f>IFERROR(INDEX('Employee Master'!$B$4:$B$54,MATCH(A15,'Employee Master'!$A$4:$A$54,0)),"")</f>
        <v/>
      </c>
      <c r="C15" s="10" t="str">
        <f>IF($A15="","",Payslip!$E$3)</f>
        <v/>
      </c>
      <c r="D15" s="24" t="str">
        <f>IFERROR(INDEX('Employee Master'!$I$4:$I$54,MATCH(A15,'Employee Master'!$A$4:$A$54,0)),"")</f>
        <v/>
      </c>
      <c r="E15" s="25"/>
      <c r="F15" s="26" t="str">
        <f>IF(D15="","",D15/Setup!$B$10*Setup!$B$12)</f>
        <v/>
      </c>
      <c r="G15" s="26">
        <f t="shared" si="0"/>
        <v>0</v>
      </c>
      <c r="H15" s="25"/>
      <c r="I15" s="26" t="str">
        <f>IF(D15="","",D15/Setup!$B$10*Setup!$B$13)</f>
        <v/>
      </c>
      <c r="J15" s="26">
        <f t="shared" si="1"/>
        <v>0</v>
      </c>
      <c r="K15" s="26">
        <f t="shared" si="2"/>
        <v>0</v>
      </c>
      <c r="L15" s="26" t="str">
        <f>IF(D15="","",MIN(K15,Setup!$B$8)*Setup!$B$17)</f>
        <v/>
      </c>
      <c r="M15" s="26" t="str">
        <f>IF(D15="","",MIN(K15,Setup!$B$8)*Setup!$B$18)</f>
        <v/>
      </c>
      <c r="N15" s="26" t="str">
        <f t="shared" si="3"/>
        <v/>
      </c>
      <c r="O15" s="26" t="str">
        <f>IF(D15="","",MAX(N15-Setup!$B$4-(L15*12*0.7),0))</f>
        <v/>
      </c>
      <c r="P15" s="26" t="str">
        <f>IF(D15="","",IF(O15&lt;=(Setup!$B$7-Setup!$B$4),O15*Setup!$B$5/12,((Setup!$B$7-Setup!$B$4)*Setup!$B$5+(O15-(Setup!$B$7-Setup!$B$4))*Setup!$B$6)/12))</f>
        <v/>
      </c>
      <c r="Q15" s="26" t="str">
        <f>IF(D15="","",IF(K15&gt;Setup!$B$16,Setup!$B$15*52/12,Setup!$B$14*52/12))</f>
        <v/>
      </c>
      <c r="R15" s="27"/>
      <c r="S15" s="26" t="str">
        <f t="shared" si="4"/>
        <v/>
      </c>
      <c r="T15" s="26" t="str">
        <f t="shared" si="5"/>
        <v/>
      </c>
    </row>
    <row r="16" spans="1:20" ht="14.25" customHeight="1" x14ac:dyDescent="0.35">
      <c r="A16" s="23"/>
      <c r="B16" s="10" t="str">
        <f>IFERROR(INDEX('Employee Master'!$B$4:$B$54,MATCH(A16,'Employee Master'!$A$4:$A$54,0)),"")</f>
        <v/>
      </c>
      <c r="C16" s="10" t="str">
        <f>IF($A16="","",Payslip!$E$3)</f>
        <v/>
      </c>
      <c r="D16" s="24" t="str">
        <f>IFERROR(INDEX('Employee Master'!$I$4:$I$54,MATCH(A16,'Employee Master'!$A$4:$A$54,0)),"")</f>
        <v/>
      </c>
      <c r="E16" s="25"/>
      <c r="F16" s="26" t="str">
        <f>IF(D16="","",D16/Setup!$B$10*Setup!$B$12)</f>
        <v/>
      </c>
      <c r="G16" s="26">
        <f t="shared" si="0"/>
        <v>0</v>
      </c>
      <c r="H16" s="25"/>
      <c r="I16" s="26" t="str">
        <f>IF(D16="","",D16/Setup!$B$10*Setup!$B$13)</f>
        <v/>
      </c>
      <c r="J16" s="26">
        <f t="shared" si="1"/>
        <v>0</v>
      </c>
      <c r="K16" s="26">
        <f t="shared" si="2"/>
        <v>0</v>
      </c>
      <c r="L16" s="26" t="str">
        <f>IF(D16="","",MIN(K16,Setup!$B$8)*Setup!$B$17)</f>
        <v/>
      </c>
      <c r="M16" s="26" t="str">
        <f>IF(D16="","",MIN(K16,Setup!$B$8)*Setup!$B$18)</f>
        <v/>
      </c>
      <c r="N16" s="26" t="str">
        <f t="shared" si="3"/>
        <v/>
      </c>
      <c r="O16" s="26" t="str">
        <f>IF(D16="","",MAX(N16-Setup!$B$4-(L16*12*0.7),0))</f>
        <v/>
      </c>
      <c r="P16" s="26" t="str">
        <f>IF(D16="","",IF(O16&lt;=(Setup!$B$7-Setup!$B$4),O16*Setup!$B$5/12,((Setup!$B$7-Setup!$B$4)*Setup!$B$5+(O16-(Setup!$B$7-Setup!$B$4))*Setup!$B$6)/12))</f>
        <v/>
      </c>
      <c r="Q16" s="26" t="str">
        <f>IF(D16="","",IF(K16&gt;Setup!$B$16,Setup!$B$15*52/12,Setup!$B$14*52/12))</f>
        <v/>
      </c>
      <c r="R16" s="27"/>
      <c r="S16" s="26" t="str">
        <f t="shared" si="4"/>
        <v/>
      </c>
      <c r="T16" s="26" t="str">
        <f t="shared" si="5"/>
        <v/>
      </c>
    </row>
    <row r="17" spans="1:20" ht="14.25" customHeight="1" x14ac:dyDescent="0.35">
      <c r="A17" s="23"/>
      <c r="B17" s="10" t="str">
        <f>IFERROR(INDEX('Employee Master'!$B$4:$B$54,MATCH(A17,'Employee Master'!$A$4:$A$54,0)),"")</f>
        <v/>
      </c>
      <c r="C17" s="10" t="str">
        <f>IF($A17="","",Payslip!$E$3)</f>
        <v/>
      </c>
      <c r="D17" s="24" t="str">
        <f>IFERROR(INDEX('Employee Master'!$I$4:$I$54,MATCH(A17,'Employee Master'!$A$4:$A$54,0)),"")</f>
        <v/>
      </c>
      <c r="E17" s="25"/>
      <c r="F17" s="26" t="str">
        <f>IF(D17="","",D17/Setup!$B$10*Setup!$B$12)</f>
        <v/>
      </c>
      <c r="G17" s="26">
        <f t="shared" si="0"/>
        <v>0</v>
      </c>
      <c r="H17" s="25"/>
      <c r="I17" s="26" t="str">
        <f>IF(D17="","",D17/Setup!$B$10*Setup!$B$13)</f>
        <v/>
      </c>
      <c r="J17" s="26">
        <f t="shared" si="1"/>
        <v>0</v>
      </c>
      <c r="K17" s="26">
        <f t="shared" si="2"/>
        <v>0</v>
      </c>
      <c r="L17" s="26" t="str">
        <f>IF(D17="","",MIN(K17,Setup!$B$8)*Setup!$B$17)</f>
        <v/>
      </c>
      <c r="M17" s="26" t="str">
        <f>IF(D17="","",MIN(K17,Setup!$B$8)*Setup!$B$18)</f>
        <v/>
      </c>
      <c r="N17" s="26" t="str">
        <f t="shared" si="3"/>
        <v/>
      </c>
      <c r="O17" s="26" t="str">
        <f>IF(D17="","",MAX(N17-Setup!$B$4-(L17*12*0.7),0))</f>
        <v/>
      </c>
      <c r="P17" s="26" t="str">
        <f>IF(D17="","",IF(O17&lt;=(Setup!$B$7-Setup!$B$4),O17*Setup!$B$5/12,((Setup!$B$7-Setup!$B$4)*Setup!$B$5+(O17-(Setup!$B$7-Setup!$B$4))*Setup!$B$6)/12))</f>
        <v/>
      </c>
      <c r="Q17" s="26" t="str">
        <f>IF(D17="","",IF(K17&gt;Setup!$B$16,Setup!$B$15*52/12,Setup!$B$14*52/12))</f>
        <v/>
      </c>
      <c r="R17" s="27"/>
      <c r="S17" s="26" t="str">
        <f t="shared" si="4"/>
        <v/>
      </c>
      <c r="T17" s="26" t="str">
        <f t="shared" si="5"/>
        <v/>
      </c>
    </row>
    <row r="18" spans="1:20" ht="14.25" customHeight="1" x14ac:dyDescent="0.35">
      <c r="A18" s="23"/>
      <c r="B18" s="10" t="str">
        <f>IFERROR(INDEX('Employee Master'!$B$4:$B$54,MATCH(A18,'Employee Master'!$A$4:$A$54,0)),"")</f>
        <v/>
      </c>
      <c r="C18" s="10" t="str">
        <f>IF($A18="","",Payslip!$E$3)</f>
        <v/>
      </c>
      <c r="D18" s="24" t="str">
        <f>IFERROR(INDEX('Employee Master'!$I$4:$I$54,MATCH(A18,'Employee Master'!$A$4:$A$54,0)),"")</f>
        <v/>
      </c>
      <c r="E18" s="25"/>
      <c r="F18" s="26" t="str">
        <f>IF(D18="","",D18/Setup!$B$10*Setup!$B$12)</f>
        <v/>
      </c>
      <c r="G18" s="26">
        <f t="shared" si="0"/>
        <v>0</v>
      </c>
      <c r="H18" s="25"/>
      <c r="I18" s="26" t="str">
        <f>IF(D18="","",D18/Setup!$B$10*Setup!$B$13)</f>
        <v/>
      </c>
      <c r="J18" s="26">
        <f t="shared" si="1"/>
        <v>0</v>
      </c>
      <c r="K18" s="26">
        <f t="shared" si="2"/>
        <v>0</v>
      </c>
      <c r="L18" s="26" t="str">
        <f>IF(D18="","",MIN(K18,Setup!$B$8)*Setup!$B$17)</f>
        <v/>
      </c>
      <c r="M18" s="26" t="str">
        <f>IF(D18="","",MIN(K18,Setup!$B$8)*Setup!$B$18)</f>
        <v/>
      </c>
      <c r="N18" s="26" t="str">
        <f t="shared" si="3"/>
        <v/>
      </c>
      <c r="O18" s="26" t="str">
        <f>IF(D18="","",MAX(N18-Setup!$B$4-(L18*12*0.7),0))</f>
        <v/>
      </c>
      <c r="P18" s="26" t="str">
        <f>IF(D18="","",IF(O18&lt;=(Setup!$B$7-Setup!$B$4),O18*Setup!$B$5/12,((Setup!$B$7-Setup!$B$4)*Setup!$B$5+(O18-(Setup!$B$7-Setup!$B$4))*Setup!$B$6)/12))</f>
        <v/>
      </c>
      <c r="Q18" s="26" t="str">
        <f>IF(D18="","",IF(K18&gt;Setup!$B$16,Setup!$B$15*52/12,Setup!$B$14*52/12))</f>
        <v/>
      </c>
      <c r="R18" s="27"/>
      <c r="S18" s="26" t="str">
        <f t="shared" si="4"/>
        <v/>
      </c>
      <c r="T18" s="26" t="str">
        <f t="shared" si="5"/>
        <v/>
      </c>
    </row>
    <row r="19" spans="1:20" ht="14.25" customHeight="1" x14ac:dyDescent="0.35">
      <c r="A19" s="23"/>
      <c r="B19" s="10" t="str">
        <f>IFERROR(INDEX('Employee Master'!$B$4:$B$54,MATCH(A19,'Employee Master'!$A$4:$A$54,0)),"")</f>
        <v/>
      </c>
      <c r="C19" s="10" t="str">
        <f>IF($A19="","",Payslip!$E$3)</f>
        <v/>
      </c>
      <c r="D19" s="24" t="str">
        <f>IFERROR(INDEX('Employee Master'!$I$4:$I$54,MATCH(A19,'Employee Master'!$A$4:$A$54,0)),"")</f>
        <v/>
      </c>
      <c r="E19" s="25"/>
      <c r="F19" s="26" t="str">
        <f>IF(D19="","",D19/Setup!$B$10*Setup!$B$12)</f>
        <v/>
      </c>
      <c r="G19" s="26">
        <f t="shared" si="0"/>
        <v>0</v>
      </c>
      <c r="H19" s="25"/>
      <c r="I19" s="26" t="str">
        <f>IF(D19="","",D19/Setup!$B$10*Setup!$B$13)</f>
        <v/>
      </c>
      <c r="J19" s="26">
        <f t="shared" si="1"/>
        <v>0</v>
      </c>
      <c r="K19" s="26">
        <f t="shared" si="2"/>
        <v>0</v>
      </c>
      <c r="L19" s="26" t="str">
        <f>IF(D19="","",MIN(K19,Setup!$B$8)*Setup!$B$17)</f>
        <v/>
      </c>
      <c r="M19" s="26" t="str">
        <f>IF(D19="","",MIN(K19,Setup!$B$8)*Setup!$B$18)</f>
        <v/>
      </c>
      <c r="N19" s="26" t="str">
        <f t="shared" si="3"/>
        <v/>
      </c>
      <c r="O19" s="26" t="str">
        <f>IF(D19="","",MAX(N19-Setup!$B$4-(L19*12*0.7),0))</f>
        <v/>
      </c>
      <c r="P19" s="26" t="str">
        <f>IF(D19="","",IF(O19&lt;=(Setup!$B$7-Setup!$B$4),O19*Setup!$B$5/12,((Setup!$B$7-Setup!$B$4)*Setup!$B$5+(O19-(Setup!$B$7-Setup!$B$4))*Setup!$B$6)/12))</f>
        <v/>
      </c>
      <c r="Q19" s="26" t="str">
        <f>IF(D19="","",IF(K19&gt;Setup!$B$16,Setup!$B$15*52/12,Setup!$B$14*52/12))</f>
        <v/>
      </c>
      <c r="R19" s="27"/>
      <c r="S19" s="26" t="str">
        <f t="shared" si="4"/>
        <v/>
      </c>
      <c r="T19" s="26" t="str">
        <f t="shared" si="5"/>
        <v/>
      </c>
    </row>
    <row r="20" spans="1:20" ht="14.25" customHeight="1" x14ac:dyDescent="0.35">
      <c r="A20" s="23"/>
      <c r="B20" s="10" t="str">
        <f>IFERROR(INDEX('Employee Master'!$B$4:$B$54,MATCH(A20,'Employee Master'!$A$4:$A$54,0)),"")</f>
        <v/>
      </c>
      <c r="C20" s="10" t="str">
        <f>IF($A20="","",Payslip!$E$3)</f>
        <v/>
      </c>
      <c r="D20" s="24" t="str">
        <f>IFERROR(INDEX('Employee Master'!$I$4:$I$54,MATCH(A20,'Employee Master'!$A$4:$A$54,0)),"")</f>
        <v/>
      </c>
      <c r="E20" s="25"/>
      <c r="F20" s="26" t="str">
        <f>IF(D20="","",D20/Setup!$B$10*Setup!$B$12)</f>
        <v/>
      </c>
      <c r="G20" s="26">
        <f t="shared" si="0"/>
        <v>0</v>
      </c>
      <c r="H20" s="25"/>
      <c r="I20" s="26" t="str">
        <f>IF(D20="","",D20/Setup!$B$10*Setup!$B$13)</f>
        <v/>
      </c>
      <c r="J20" s="26">
        <f t="shared" si="1"/>
        <v>0</v>
      </c>
      <c r="K20" s="26">
        <f t="shared" si="2"/>
        <v>0</v>
      </c>
      <c r="L20" s="26" t="str">
        <f>IF(D20="","",MIN(K20,Setup!$B$8)*Setup!$B$17)</f>
        <v/>
      </c>
      <c r="M20" s="26" t="str">
        <f>IF(D20="","",MIN(K20,Setup!$B$8)*Setup!$B$18)</f>
        <v/>
      </c>
      <c r="N20" s="26" t="str">
        <f t="shared" si="3"/>
        <v/>
      </c>
      <c r="O20" s="26" t="str">
        <f>IF(D20="","",MAX(N20-Setup!$B$4-(L20*12*0.7),0))</f>
        <v/>
      </c>
      <c r="P20" s="26" t="str">
        <f>IF(D20="","",IF(O20&lt;=(Setup!$B$7-Setup!$B$4),O20*Setup!$B$5/12,((Setup!$B$7-Setup!$B$4)*Setup!$B$5+(O20-(Setup!$B$7-Setup!$B$4))*Setup!$B$6)/12))</f>
        <v/>
      </c>
      <c r="Q20" s="26" t="str">
        <f>IF(D20="","",IF(K20&gt;Setup!$B$16,Setup!$B$15*52/12,Setup!$B$14*52/12))</f>
        <v/>
      </c>
      <c r="R20" s="27"/>
      <c r="S20" s="26" t="str">
        <f t="shared" si="4"/>
        <v/>
      </c>
      <c r="T20" s="26" t="str">
        <f t="shared" si="5"/>
        <v/>
      </c>
    </row>
    <row r="21" spans="1:20" ht="14.25" customHeight="1" x14ac:dyDescent="0.35">
      <c r="A21" s="23"/>
      <c r="B21" s="10" t="str">
        <f>IFERROR(INDEX('Employee Master'!$B$4:$B$54,MATCH(A21,'Employee Master'!$A$4:$A$54,0)),"")</f>
        <v/>
      </c>
      <c r="C21" s="10" t="str">
        <f>IF($A21="","",Payslip!$E$3)</f>
        <v/>
      </c>
      <c r="D21" s="24" t="str">
        <f>IFERROR(INDEX('Employee Master'!$I$4:$I$54,MATCH(A21,'Employee Master'!$A$4:$A$54,0)),"")</f>
        <v/>
      </c>
      <c r="E21" s="25"/>
      <c r="F21" s="26" t="str">
        <f>IF(D21="","",D21/Setup!$B$10*Setup!$B$12)</f>
        <v/>
      </c>
      <c r="G21" s="26">
        <f t="shared" si="0"/>
        <v>0</v>
      </c>
      <c r="H21" s="25"/>
      <c r="I21" s="26" t="str">
        <f>IF(D21="","",D21/Setup!$B$10*Setup!$B$13)</f>
        <v/>
      </c>
      <c r="J21" s="26">
        <f t="shared" si="1"/>
        <v>0</v>
      </c>
      <c r="K21" s="26">
        <f t="shared" si="2"/>
        <v>0</v>
      </c>
      <c r="L21" s="26" t="str">
        <f>IF(D21="","",MIN(K21,Setup!$B$8)*Setup!$B$17)</f>
        <v/>
      </c>
      <c r="M21" s="26" t="str">
        <f>IF(D21="","",MIN(K21,Setup!$B$8)*Setup!$B$18)</f>
        <v/>
      </c>
      <c r="N21" s="26" t="str">
        <f t="shared" si="3"/>
        <v/>
      </c>
      <c r="O21" s="26" t="str">
        <f>IF(D21="","",MAX(N21-Setup!$B$4-(L21*12*0.7),0))</f>
        <v/>
      </c>
      <c r="P21" s="26" t="str">
        <f>IF(D21="","",IF(O21&lt;=(Setup!$B$7-Setup!$B$4),O21*Setup!$B$5/12,((Setup!$B$7-Setup!$B$4)*Setup!$B$5+(O21-(Setup!$B$7-Setup!$B$4))*Setup!$B$6)/12))</f>
        <v/>
      </c>
      <c r="Q21" s="26" t="str">
        <f>IF(D21="","",IF(K21&gt;Setup!$B$16,Setup!$B$15*52/12,Setup!$B$14*52/12))</f>
        <v/>
      </c>
      <c r="R21" s="27"/>
      <c r="S21" s="26" t="str">
        <f t="shared" si="4"/>
        <v/>
      </c>
      <c r="T21" s="26" t="str">
        <f t="shared" si="5"/>
        <v/>
      </c>
    </row>
    <row r="22" spans="1:20" ht="14.25" customHeight="1" x14ac:dyDescent="0.35">
      <c r="A22" s="23"/>
      <c r="B22" s="10" t="str">
        <f>IFERROR(INDEX('Employee Master'!$B$4:$B$54,MATCH(A22,'Employee Master'!$A$4:$A$54,0)),"")</f>
        <v/>
      </c>
      <c r="C22" s="10" t="str">
        <f>IF($A22="","",Payslip!$E$3)</f>
        <v/>
      </c>
      <c r="D22" s="24" t="str">
        <f>IFERROR(INDEX('Employee Master'!$I$4:$I$54,MATCH(A22,'Employee Master'!$A$4:$A$54,0)),"")</f>
        <v/>
      </c>
      <c r="E22" s="25"/>
      <c r="F22" s="26" t="str">
        <f>IF(D22="","",D22/Setup!$B$10*Setup!$B$12)</f>
        <v/>
      </c>
      <c r="G22" s="26">
        <f t="shared" si="0"/>
        <v>0</v>
      </c>
      <c r="H22" s="25"/>
      <c r="I22" s="26" t="str">
        <f>IF(D22="","",D22/Setup!$B$10*Setup!$B$13)</f>
        <v/>
      </c>
      <c r="J22" s="26">
        <f t="shared" si="1"/>
        <v>0</v>
      </c>
      <c r="K22" s="26">
        <f t="shared" si="2"/>
        <v>0</v>
      </c>
      <c r="L22" s="26" t="str">
        <f>IF(D22="","",MIN(K22,Setup!$B$8)*Setup!$B$17)</f>
        <v/>
      </c>
      <c r="M22" s="26" t="str">
        <f>IF(D22="","",MIN(K22,Setup!$B$8)*Setup!$B$18)</f>
        <v/>
      </c>
      <c r="N22" s="26" t="str">
        <f t="shared" si="3"/>
        <v/>
      </c>
      <c r="O22" s="26" t="str">
        <f>IF(D22="","",MAX(N22-Setup!$B$4-(L22*12*0.7),0))</f>
        <v/>
      </c>
      <c r="P22" s="26" t="str">
        <f>IF(D22="","",IF(O22&lt;=(Setup!$B$7-Setup!$B$4),O22*Setup!$B$5/12,((Setup!$B$7-Setup!$B$4)*Setup!$B$5+(O22-(Setup!$B$7-Setup!$B$4))*Setup!$B$6)/12))</f>
        <v/>
      </c>
      <c r="Q22" s="26" t="str">
        <f>IF(D22="","",IF(K22&gt;Setup!$B$16,Setup!$B$15*52/12,Setup!$B$14*52/12))</f>
        <v/>
      </c>
      <c r="R22" s="27"/>
      <c r="S22" s="26" t="str">
        <f t="shared" si="4"/>
        <v/>
      </c>
      <c r="T22" s="26" t="str">
        <f t="shared" si="5"/>
        <v/>
      </c>
    </row>
    <row r="23" spans="1:20" ht="14.25" customHeight="1" x14ac:dyDescent="0.35">
      <c r="A23" s="23"/>
      <c r="B23" s="10" t="str">
        <f>IFERROR(INDEX('Employee Master'!$B$4:$B$54,MATCH(A23,'Employee Master'!$A$4:$A$54,0)),"")</f>
        <v/>
      </c>
      <c r="C23" s="10" t="str">
        <f>IF($A23="","",Payslip!$E$3)</f>
        <v/>
      </c>
      <c r="D23" s="24" t="str">
        <f>IFERROR(INDEX('Employee Master'!$I$4:$I$54,MATCH(A23,'Employee Master'!$A$4:$A$54,0)),"")</f>
        <v/>
      </c>
      <c r="E23" s="25"/>
      <c r="F23" s="26" t="str">
        <f>IF(D23="","",D23/Setup!$B$10*Setup!$B$12)</f>
        <v/>
      </c>
      <c r="G23" s="26">
        <f t="shared" si="0"/>
        <v>0</v>
      </c>
      <c r="H23" s="25"/>
      <c r="I23" s="26" t="str">
        <f>IF(D23="","",D23/Setup!$B$10*Setup!$B$13)</f>
        <v/>
      </c>
      <c r="J23" s="26">
        <f t="shared" si="1"/>
        <v>0</v>
      </c>
      <c r="K23" s="26">
        <f t="shared" si="2"/>
        <v>0</v>
      </c>
      <c r="L23" s="26" t="str">
        <f>IF(D23="","",MIN(K23,Setup!$B$8)*Setup!$B$17)</f>
        <v/>
      </c>
      <c r="M23" s="26" t="str">
        <f>IF(D23="","",MIN(K23,Setup!$B$8)*Setup!$B$18)</f>
        <v/>
      </c>
      <c r="N23" s="26" t="str">
        <f t="shared" si="3"/>
        <v/>
      </c>
      <c r="O23" s="26" t="str">
        <f>IF(D23="","",MAX(N23-Setup!$B$4-(L23*12*0.7),0))</f>
        <v/>
      </c>
      <c r="P23" s="26" t="str">
        <f>IF(D23="","",IF(O23&lt;=(Setup!$B$7-Setup!$B$4),O23*Setup!$B$5/12,((Setup!$B$7-Setup!$B$4)*Setup!$B$5+(O23-(Setup!$B$7-Setup!$B$4))*Setup!$B$6)/12))</f>
        <v/>
      </c>
      <c r="Q23" s="26" t="str">
        <f>IF(D23="","",IF(K23&gt;Setup!$B$16,Setup!$B$15*52/12,Setup!$B$14*52/12))</f>
        <v/>
      </c>
      <c r="R23" s="27"/>
      <c r="S23" s="26" t="str">
        <f t="shared" si="4"/>
        <v/>
      </c>
      <c r="T23" s="26" t="str">
        <f t="shared" si="5"/>
        <v/>
      </c>
    </row>
    <row r="24" spans="1:20" ht="14.25" customHeight="1" x14ac:dyDescent="0.35">
      <c r="A24" s="23"/>
      <c r="B24" s="10" t="str">
        <f>IFERROR(INDEX('Employee Master'!$B$4:$B$54,MATCH(A24,'Employee Master'!$A$4:$A$54,0)),"")</f>
        <v/>
      </c>
      <c r="C24" s="10" t="str">
        <f>IF($A24="","",Payslip!$E$3)</f>
        <v/>
      </c>
      <c r="D24" s="24" t="str">
        <f>IFERROR(INDEX('Employee Master'!$I$4:$I$54,MATCH(A24,'Employee Master'!$A$4:$A$54,0)),"")</f>
        <v/>
      </c>
      <c r="E24" s="25"/>
      <c r="F24" s="26" t="str">
        <f>IF(D24="","",D24/Setup!$B$10*Setup!$B$12)</f>
        <v/>
      </c>
      <c r="G24" s="26">
        <f t="shared" si="0"/>
        <v>0</v>
      </c>
      <c r="H24" s="25"/>
      <c r="I24" s="26" t="str">
        <f>IF(D24="","",D24/Setup!$B$10*Setup!$B$13)</f>
        <v/>
      </c>
      <c r="J24" s="26">
        <f t="shared" si="1"/>
        <v>0</v>
      </c>
      <c r="K24" s="26">
        <f t="shared" si="2"/>
        <v>0</v>
      </c>
      <c r="L24" s="26" t="str">
        <f>IF(D24="","",MIN(K24,Setup!$B$8)*Setup!$B$17)</f>
        <v/>
      </c>
      <c r="M24" s="26" t="str">
        <f>IF(D24="","",MIN(K24,Setup!$B$8)*Setup!$B$18)</f>
        <v/>
      </c>
      <c r="N24" s="26" t="str">
        <f t="shared" si="3"/>
        <v/>
      </c>
      <c r="O24" s="26" t="str">
        <f>IF(D24="","",MAX(N24-Setup!$B$4-(L24*12*0.7),0))</f>
        <v/>
      </c>
      <c r="P24" s="26" t="str">
        <f>IF(D24="","",IF(O24&lt;=(Setup!$B$7-Setup!$B$4),O24*Setup!$B$5/12,((Setup!$B$7-Setup!$B$4)*Setup!$B$5+(O24-(Setup!$B$7-Setup!$B$4))*Setup!$B$6)/12))</f>
        <v/>
      </c>
      <c r="Q24" s="26" t="str">
        <f>IF(D24="","",IF(K24&gt;Setup!$B$16,Setup!$B$15*52/12,Setup!$B$14*52/12))</f>
        <v/>
      </c>
      <c r="R24" s="27"/>
      <c r="S24" s="26" t="str">
        <f t="shared" si="4"/>
        <v/>
      </c>
      <c r="T24" s="26" t="str">
        <f t="shared" si="5"/>
        <v/>
      </c>
    </row>
    <row r="25" spans="1:20" ht="14.25" customHeight="1" x14ac:dyDescent="0.35">
      <c r="A25" s="23"/>
      <c r="B25" s="10" t="str">
        <f>IFERROR(INDEX('Employee Master'!$B$4:$B$54,MATCH(A25,'Employee Master'!$A$4:$A$54,0)),"")</f>
        <v/>
      </c>
      <c r="C25" s="10" t="str">
        <f>IF($A25="","",Payslip!$E$3)</f>
        <v/>
      </c>
      <c r="D25" s="24" t="str">
        <f>IFERROR(INDEX('Employee Master'!$I$4:$I$54,MATCH(A25,'Employee Master'!$A$4:$A$54,0)),"")</f>
        <v/>
      </c>
      <c r="E25" s="25"/>
      <c r="F25" s="26" t="str">
        <f>IF(D25="","",D25/Setup!$B$10*Setup!$B$12)</f>
        <v/>
      </c>
      <c r="G25" s="26">
        <f t="shared" si="0"/>
        <v>0</v>
      </c>
      <c r="H25" s="25"/>
      <c r="I25" s="26" t="str">
        <f>IF(D25="","",D25/Setup!$B$10*Setup!$B$13)</f>
        <v/>
      </c>
      <c r="J25" s="26">
        <f t="shared" si="1"/>
        <v>0</v>
      </c>
      <c r="K25" s="26">
        <f t="shared" si="2"/>
        <v>0</v>
      </c>
      <c r="L25" s="26" t="str">
        <f>IF(D25="","",MIN(K25,Setup!$B$8)*Setup!$B$17)</f>
        <v/>
      </c>
      <c r="M25" s="26" t="str">
        <f>IF(D25="","",MIN(K25,Setup!$B$8)*Setup!$B$18)</f>
        <v/>
      </c>
      <c r="N25" s="26" t="str">
        <f t="shared" si="3"/>
        <v/>
      </c>
      <c r="O25" s="26" t="str">
        <f>IF(D25="","",MAX(N25-Setup!$B$4-(L25*12*0.7),0))</f>
        <v/>
      </c>
      <c r="P25" s="26" t="str">
        <f>IF(D25="","",IF(O25&lt;=(Setup!$B$7-Setup!$B$4),O25*Setup!$B$5/12,((Setup!$B$7-Setup!$B$4)*Setup!$B$5+(O25-(Setup!$B$7-Setup!$B$4))*Setup!$B$6)/12))</f>
        <v/>
      </c>
      <c r="Q25" s="26" t="str">
        <f>IF(D25="","",IF(K25&gt;Setup!$B$16,Setup!$B$15*52/12,Setup!$B$14*52/12))</f>
        <v/>
      </c>
      <c r="R25" s="27"/>
      <c r="S25" s="26" t="str">
        <f t="shared" si="4"/>
        <v/>
      </c>
      <c r="T25" s="26" t="str">
        <f t="shared" si="5"/>
        <v/>
      </c>
    </row>
    <row r="26" spans="1:20" ht="14.25" customHeight="1" x14ac:dyDescent="0.35">
      <c r="A26" s="23"/>
      <c r="B26" s="10" t="str">
        <f>IFERROR(INDEX('Employee Master'!$B$4:$B$54,MATCH(A26,'Employee Master'!$A$4:$A$54,0)),"")</f>
        <v/>
      </c>
      <c r="C26" s="10" t="str">
        <f>IF($A26="","",Payslip!$E$3)</f>
        <v/>
      </c>
      <c r="D26" s="24" t="str">
        <f>IFERROR(INDEX('Employee Master'!$I$4:$I$54,MATCH(A26,'Employee Master'!$A$4:$A$54,0)),"")</f>
        <v/>
      </c>
      <c r="E26" s="25"/>
      <c r="F26" s="26" t="str">
        <f>IF(D26="","",D26/Setup!$B$10*Setup!$B$12)</f>
        <v/>
      </c>
      <c r="G26" s="26">
        <f t="shared" si="0"/>
        <v>0</v>
      </c>
      <c r="H26" s="25"/>
      <c r="I26" s="26" t="str">
        <f>IF(D26="","",D26/Setup!$B$10*Setup!$B$13)</f>
        <v/>
      </c>
      <c r="J26" s="26">
        <f t="shared" si="1"/>
        <v>0</v>
      </c>
      <c r="K26" s="26">
        <f t="shared" si="2"/>
        <v>0</v>
      </c>
      <c r="L26" s="26" t="str">
        <f>IF(D26="","",MIN(K26,Setup!$B$8)*Setup!$B$17)</f>
        <v/>
      </c>
      <c r="M26" s="26" t="str">
        <f>IF(D26="","",MIN(K26,Setup!$B$8)*Setup!$B$18)</f>
        <v/>
      </c>
      <c r="N26" s="26" t="str">
        <f t="shared" si="3"/>
        <v/>
      </c>
      <c r="O26" s="26" t="str">
        <f>IF(D26="","",MAX(N26-Setup!$B$4-(L26*12*0.7),0))</f>
        <v/>
      </c>
      <c r="P26" s="26" t="str">
        <f>IF(D26="","",IF(O26&lt;=(Setup!$B$7-Setup!$B$4),O26*Setup!$B$5/12,((Setup!$B$7-Setup!$B$4)*Setup!$B$5+(O26-(Setup!$B$7-Setup!$B$4))*Setup!$B$6)/12))</f>
        <v/>
      </c>
      <c r="Q26" s="26" t="str">
        <f>IF(D26="","",IF(K26&gt;Setup!$B$16,Setup!$B$15*52/12,Setup!$B$14*52/12))</f>
        <v/>
      </c>
      <c r="R26" s="27"/>
      <c r="S26" s="26" t="str">
        <f t="shared" si="4"/>
        <v/>
      </c>
      <c r="T26" s="26" t="str">
        <f t="shared" si="5"/>
        <v/>
      </c>
    </row>
    <row r="27" spans="1:20" ht="14.25" customHeight="1" x14ac:dyDescent="0.35">
      <c r="A27" s="23"/>
      <c r="B27" s="10" t="str">
        <f>IFERROR(INDEX('Employee Master'!$B$4:$B$54,MATCH(A27,'Employee Master'!$A$4:$A$54,0)),"")</f>
        <v/>
      </c>
      <c r="C27" s="10" t="str">
        <f>IF($A27="","",Payslip!$E$3)</f>
        <v/>
      </c>
      <c r="D27" s="24" t="str">
        <f>IFERROR(INDEX('Employee Master'!$I$4:$I$54,MATCH(A27,'Employee Master'!$A$4:$A$54,0)),"")</f>
        <v/>
      </c>
      <c r="E27" s="25"/>
      <c r="F27" s="26" t="str">
        <f>IF(D27="","",D27/Setup!$B$10*Setup!$B$12)</f>
        <v/>
      </c>
      <c r="G27" s="26">
        <f t="shared" si="0"/>
        <v>0</v>
      </c>
      <c r="H27" s="25"/>
      <c r="I27" s="26" t="str">
        <f>IF(D27="","",D27/Setup!$B$10*Setup!$B$13)</f>
        <v/>
      </c>
      <c r="J27" s="26">
        <f t="shared" si="1"/>
        <v>0</v>
      </c>
      <c r="K27" s="26">
        <f t="shared" si="2"/>
        <v>0</v>
      </c>
      <c r="L27" s="26" t="str">
        <f>IF(D27="","",MIN(K27,Setup!$B$8)*Setup!$B$17)</f>
        <v/>
      </c>
      <c r="M27" s="26" t="str">
        <f>IF(D27="","",MIN(K27,Setup!$B$8)*Setup!$B$18)</f>
        <v/>
      </c>
      <c r="N27" s="26" t="str">
        <f t="shared" si="3"/>
        <v/>
      </c>
      <c r="O27" s="26" t="str">
        <f>IF(D27="","",MAX(N27-Setup!$B$4-(L27*12*0.7),0))</f>
        <v/>
      </c>
      <c r="P27" s="26" t="str">
        <f>IF(D27="","",IF(O27&lt;=(Setup!$B$7-Setup!$B$4),O27*Setup!$B$5/12,((Setup!$B$7-Setup!$B$4)*Setup!$B$5+(O27-(Setup!$B$7-Setup!$B$4))*Setup!$B$6)/12))</f>
        <v/>
      </c>
      <c r="Q27" s="26" t="str">
        <f>IF(D27="","",IF(K27&gt;Setup!$B$16,Setup!$B$15*52/12,Setup!$B$14*52/12))</f>
        <v/>
      </c>
      <c r="R27" s="27"/>
      <c r="S27" s="26" t="str">
        <f t="shared" si="4"/>
        <v/>
      </c>
      <c r="T27" s="26" t="str">
        <f t="shared" si="5"/>
        <v/>
      </c>
    </row>
    <row r="28" spans="1:20" ht="14.25" customHeight="1" x14ac:dyDescent="0.35">
      <c r="A28" s="23"/>
      <c r="B28" s="10" t="str">
        <f>IFERROR(INDEX('Employee Master'!$B$4:$B$54,MATCH(A28,'Employee Master'!$A$4:$A$54,0)),"")</f>
        <v/>
      </c>
      <c r="C28" s="10" t="str">
        <f>IF($A28="","",Payslip!$E$3)</f>
        <v/>
      </c>
      <c r="D28" s="24" t="str">
        <f>IFERROR(INDEX('Employee Master'!$I$4:$I$54,MATCH(A28,'Employee Master'!$A$4:$A$54,0)),"")</f>
        <v/>
      </c>
      <c r="E28" s="25"/>
      <c r="F28" s="26" t="str">
        <f>IF(D28="","",D28/Setup!$B$10*Setup!$B$12)</f>
        <v/>
      </c>
      <c r="G28" s="26">
        <f t="shared" si="0"/>
        <v>0</v>
      </c>
      <c r="H28" s="25"/>
      <c r="I28" s="26" t="str">
        <f>IF(D28="","",D28/Setup!$B$10*Setup!$B$13)</f>
        <v/>
      </c>
      <c r="J28" s="26">
        <f t="shared" si="1"/>
        <v>0</v>
      </c>
      <c r="K28" s="26">
        <f t="shared" si="2"/>
        <v>0</v>
      </c>
      <c r="L28" s="26" t="str">
        <f>IF(D28="","",MIN(K28,Setup!$B$8)*Setup!$B$17)</f>
        <v/>
      </c>
      <c r="M28" s="26" t="str">
        <f>IF(D28="","",MIN(K28,Setup!$B$8)*Setup!$B$18)</f>
        <v/>
      </c>
      <c r="N28" s="26" t="str">
        <f t="shared" si="3"/>
        <v/>
      </c>
      <c r="O28" s="26" t="str">
        <f>IF(D28="","",MAX(N28-Setup!$B$4-(L28*12*0.7),0))</f>
        <v/>
      </c>
      <c r="P28" s="26" t="str">
        <f>IF(D28="","",IF(O28&lt;=(Setup!$B$7-Setup!$B$4),O28*Setup!$B$5/12,((Setup!$B$7-Setup!$B$4)*Setup!$B$5+(O28-(Setup!$B$7-Setup!$B$4))*Setup!$B$6)/12))</f>
        <v/>
      </c>
      <c r="Q28" s="26" t="str">
        <f>IF(D28="","",IF(K28&gt;Setup!$B$16,Setup!$B$15*52/12,Setup!$B$14*52/12))</f>
        <v/>
      </c>
      <c r="R28" s="27"/>
      <c r="S28" s="26" t="str">
        <f t="shared" si="4"/>
        <v/>
      </c>
      <c r="T28" s="26" t="str">
        <f t="shared" si="5"/>
        <v/>
      </c>
    </row>
    <row r="29" spans="1:20" ht="14.25" customHeight="1" x14ac:dyDescent="0.35">
      <c r="A29" s="23"/>
      <c r="B29" s="10" t="str">
        <f>IFERROR(INDEX('Employee Master'!$B$4:$B$54,MATCH(A29,'Employee Master'!$A$4:$A$54,0)),"")</f>
        <v/>
      </c>
      <c r="C29" s="10" t="str">
        <f>IF($A29="","",Payslip!$E$3)</f>
        <v/>
      </c>
      <c r="D29" s="24" t="str">
        <f>IFERROR(INDEX('Employee Master'!$I$4:$I$54,MATCH(A29,'Employee Master'!$A$4:$A$54,0)),"")</f>
        <v/>
      </c>
      <c r="E29" s="25"/>
      <c r="F29" s="26" t="str">
        <f>IF(D29="","",D29/Setup!$B$10*Setup!$B$12)</f>
        <v/>
      </c>
      <c r="G29" s="26">
        <f t="shared" si="0"/>
        <v>0</v>
      </c>
      <c r="H29" s="25"/>
      <c r="I29" s="26" t="str">
        <f>IF(D29="","",D29/Setup!$B$10*Setup!$B$13)</f>
        <v/>
      </c>
      <c r="J29" s="26">
        <f t="shared" si="1"/>
        <v>0</v>
      </c>
      <c r="K29" s="26">
        <f t="shared" si="2"/>
        <v>0</v>
      </c>
      <c r="L29" s="26" t="str">
        <f>IF(D29="","",MIN(K29,Setup!$B$8)*Setup!$B$17)</f>
        <v/>
      </c>
      <c r="M29" s="26" t="str">
        <f>IF(D29="","",MIN(K29,Setup!$B$8)*Setup!$B$18)</f>
        <v/>
      </c>
      <c r="N29" s="26" t="str">
        <f t="shared" si="3"/>
        <v/>
      </c>
      <c r="O29" s="26" t="str">
        <f>IF(D29="","",MAX(N29-Setup!$B$4-(L29*12*0.7),0))</f>
        <v/>
      </c>
      <c r="P29" s="26" t="str">
        <f>IF(D29="","",IF(O29&lt;=(Setup!$B$7-Setup!$B$4),O29*Setup!$B$5/12,((Setup!$B$7-Setup!$B$4)*Setup!$B$5+(O29-(Setup!$B$7-Setup!$B$4))*Setup!$B$6)/12))</f>
        <v/>
      </c>
      <c r="Q29" s="26" t="str">
        <f>IF(D29="","",IF(K29&gt;Setup!$B$16,Setup!$B$15*52/12,Setup!$B$14*52/12))</f>
        <v/>
      </c>
      <c r="R29" s="27"/>
      <c r="S29" s="26" t="str">
        <f t="shared" si="4"/>
        <v/>
      </c>
      <c r="T29" s="26" t="str">
        <f t="shared" si="5"/>
        <v/>
      </c>
    </row>
    <row r="30" spans="1:20" ht="14.25" customHeight="1" x14ac:dyDescent="0.35">
      <c r="A30" s="23"/>
      <c r="B30" s="10" t="str">
        <f>IFERROR(INDEX('Employee Master'!$B$4:$B$54,MATCH(A30,'Employee Master'!$A$4:$A$54,0)),"")</f>
        <v/>
      </c>
      <c r="C30" s="10" t="str">
        <f>IF($A30="","",Payslip!$E$3)</f>
        <v/>
      </c>
      <c r="D30" s="24" t="str">
        <f>IFERROR(INDEX('Employee Master'!$I$4:$I$54,MATCH(A30,'Employee Master'!$A$4:$A$54,0)),"")</f>
        <v/>
      </c>
      <c r="E30" s="25"/>
      <c r="F30" s="26" t="str">
        <f>IF(D30="","",D30/Setup!$B$10*Setup!$B$12)</f>
        <v/>
      </c>
      <c r="G30" s="26">
        <f t="shared" si="0"/>
        <v>0</v>
      </c>
      <c r="H30" s="25"/>
      <c r="I30" s="26" t="str">
        <f>IF(D30="","",D30/Setup!$B$10*Setup!$B$13)</f>
        <v/>
      </c>
      <c r="J30" s="26">
        <f t="shared" si="1"/>
        <v>0</v>
      </c>
      <c r="K30" s="26">
        <f t="shared" si="2"/>
        <v>0</v>
      </c>
      <c r="L30" s="26" t="str">
        <f>IF(D30="","",MIN(K30,Setup!$B$8)*Setup!$B$17)</f>
        <v/>
      </c>
      <c r="M30" s="26" t="str">
        <f>IF(D30="","",MIN(K30,Setup!$B$8)*Setup!$B$18)</f>
        <v/>
      </c>
      <c r="N30" s="26" t="str">
        <f t="shared" si="3"/>
        <v/>
      </c>
      <c r="O30" s="26" t="str">
        <f>IF(D30="","",MAX(N30-Setup!$B$4-(L30*12*0.7),0))</f>
        <v/>
      </c>
      <c r="P30" s="26" t="str">
        <f>IF(D30="","",IF(O30&lt;=(Setup!$B$7-Setup!$B$4),O30*Setup!$B$5/12,((Setup!$B$7-Setup!$B$4)*Setup!$B$5+(O30-(Setup!$B$7-Setup!$B$4))*Setup!$B$6)/12))</f>
        <v/>
      </c>
      <c r="Q30" s="26" t="str">
        <f>IF(D30="","",IF(K30&gt;Setup!$B$16,Setup!$B$15*52/12,Setup!$B$14*52/12))</f>
        <v/>
      </c>
      <c r="R30" s="27"/>
      <c r="S30" s="26" t="str">
        <f t="shared" si="4"/>
        <v/>
      </c>
      <c r="T30" s="26" t="str">
        <f t="shared" si="5"/>
        <v/>
      </c>
    </row>
    <row r="31" spans="1:20" ht="14.25" customHeight="1" x14ac:dyDescent="0.35">
      <c r="A31" s="23"/>
      <c r="B31" s="10" t="str">
        <f>IFERROR(INDEX('Employee Master'!$B$4:$B$54,MATCH(A31,'Employee Master'!$A$4:$A$54,0)),"")</f>
        <v/>
      </c>
      <c r="C31" s="10" t="str">
        <f>IF($A31="","",Payslip!$E$3)</f>
        <v/>
      </c>
      <c r="D31" s="24" t="str">
        <f>IFERROR(INDEX('Employee Master'!$I$4:$I$54,MATCH(A31,'Employee Master'!$A$4:$A$54,0)),"")</f>
        <v/>
      </c>
      <c r="E31" s="25"/>
      <c r="F31" s="26" t="str">
        <f>IF(D31="","",D31/Setup!$B$10*Setup!$B$12)</f>
        <v/>
      </c>
      <c r="G31" s="26">
        <f t="shared" si="0"/>
        <v>0</v>
      </c>
      <c r="H31" s="25"/>
      <c r="I31" s="26" t="str">
        <f>IF(D31="","",D31/Setup!$B$10*Setup!$B$13)</f>
        <v/>
      </c>
      <c r="J31" s="26">
        <f t="shared" si="1"/>
        <v>0</v>
      </c>
      <c r="K31" s="26">
        <f t="shared" si="2"/>
        <v>0</v>
      </c>
      <c r="L31" s="26" t="str">
        <f>IF(D31="","",MIN(K31,Setup!$B$8)*Setup!$B$17)</f>
        <v/>
      </c>
      <c r="M31" s="26" t="str">
        <f>IF(D31="","",MIN(K31,Setup!$B$8)*Setup!$B$18)</f>
        <v/>
      </c>
      <c r="N31" s="26" t="str">
        <f t="shared" si="3"/>
        <v/>
      </c>
      <c r="O31" s="26" t="str">
        <f>IF(D31="","",MAX(N31-Setup!$B$4-(L31*12*0.7),0))</f>
        <v/>
      </c>
      <c r="P31" s="26" t="str">
        <f>IF(D31="","",IF(O31&lt;=(Setup!$B$7-Setup!$B$4),O31*Setup!$B$5/12,((Setup!$B$7-Setup!$B$4)*Setup!$B$5+(O31-(Setup!$B$7-Setup!$B$4))*Setup!$B$6)/12))</f>
        <v/>
      </c>
      <c r="Q31" s="26" t="str">
        <f>IF(D31="","",IF(K31&gt;Setup!$B$16,Setup!$B$15*52/12,Setup!$B$14*52/12))</f>
        <v/>
      </c>
      <c r="R31" s="27"/>
      <c r="S31" s="26" t="str">
        <f t="shared" si="4"/>
        <v/>
      </c>
      <c r="T31" s="26" t="str">
        <f t="shared" si="5"/>
        <v/>
      </c>
    </row>
    <row r="32" spans="1:20" ht="14.25" customHeight="1" x14ac:dyDescent="0.35">
      <c r="A32" s="23"/>
      <c r="B32" s="10" t="str">
        <f>IFERROR(INDEX('Employee Master'!$B$4:$B$54,MATCH(A32,'Employee Master'!$A$4:$A$54,0)),"")</f>
        <v/>
      </c>
      <c r="C32" s="10" t="str">
        <f>IF($A32="","",Payslip!$E$3)</f>
        <v/>
      </c>
      <c r="D32" s="24" t="str">
        <f>IFERROR(INDEX('Employee Master'!$I$4:$I$54,MATCH(A32,'Employee Master'!$A$4:$A$54,0)),"")</f>
        <v/>
      </c>
      <c r="E32" s="25"/>
      <c r="F32" s="26" t="str">
        <f>IF(D32="","",D32/Setup!$B$10*Setup!$B$12)</f>
        <v/>
      </c>
      <c r="G32" s="26">
        <f t="shared" si="0"/>
        <v>0</v>
      </c>
      <c r="H32" s="25"/>
      <c r="I32" s="26" t="str">
        <f>IF(D32="","",D32/Setup!$B$10*Setup!$B$13)</f>
        <v/>
      </c>
      <c r="J32" s="26">
        <f t="shared" si="1"/>
        <v>0</v>
      </c>
      <c r="K32" s="26">
        <f t="shared" si="2"/>
        <v>0</v>
      </c>
      <c r="L32" s="26" t="str">
        <f>IF(D32="","",MIN(K32,Setup!$B$8)*Setup!$B$17)</f>
        <v/>
      </c>
      <c r="M32" s="26" t="str">
        <f>IF(D32="","",MIN(K32,Setup!$B$8)*Setup!$B$18)</f>
        <v/>
      </c>
      <c r="N32" s="26" t="str">
        <f t="shared" si="3"/>
        <v/>
      </c>
      <c r="O32" s="26" t="str">
        <f>IF(D32="","",MAX(N32-Setup!$B$4-(L32*12*0.7),0))</f>
        <v/>
      </c>
      <c r="P32" s="26" t="str">
        <f>IF(D32="","",IF(O32&lt;=(Setup!$B$7-Setup!$B$4),O32*Setup!$B$5/12,((Setup!$B$7-Setup!$B$4)*Setup!$B$5+(O32-(Setup!$B$7-Setup!$B$4))*Setup!$B$6)/12))</f>
        <v/>
      </c>
      <c r="Q32" s="26" t="str">
        <f>IF(D32="","",IF(K32&gt;Setup!$B$16,Setup!$B$15*52/12,Setup!$B$14*52/12))</f>
        <v/>
      </c>
      <c r="R32" s="27"/>
      <c r="S32" s="26" t="str">
        <f t="shared" si="4"/>
        <v/>
      </c>
      <c r="T32" s="26" t="str">
        <f t="shared" si="5"/>
        <v/>
      </c>
    </row>
    <row r="33" spans="1:20" ht="14.25" customHeight="1" x14ac:dyDescent="0.35">
      <c r="A33" s="23"/>
      <c r="B33" s="10" t="str">
        <f>IFERROR(INDEX('Employee Master'!$B$4:$B$54,MATCH(A33,'Employee Master'!$A$4:$A$54,0)),"")</f>
        <v/>
      </c>
      <c r="C33" s="10" t="str">
        <f>IF($A33="","",Payslip!$E$3)</f>
        <v/>
      </c>
      <c r="D33" s="24" t="str">
        <f>IFERROR(INDEX('Employee Master'!$I$4:$I$54,MATCH(A33,'Employee Master'!$A$4:$A$54,0)),"")</f>
        <v/>
      </c>
      <c r="E33" s="25"/>
      <c r="F33" s="26" t="str">
        <f>IF(D33="","",D33/Setup!$B$10*Setup!$B$12)</f>
        <v/>
      </c>
      <c r="G33" s="26">
        <f t="shared" si="0"/>
        <v>0</v>
      </c>
      <c r="H33" s="25"/>
      <c r="I33" s="26" t="str">
        <f>IF(D33="","",D33/Setup!$B$10*Setup!$B$13)</f>
        <v/>
      </c>
      <c r="J33" s="26">
        <f t="shared" si="1"/>
        <v>0</v>
      </c>
      <c r="K33" s="26">
        <f t="shared" si="2"/>
        <v>0</v>
      </c>
      <c r="L33" s="26" t="str">
        <f>IF(D33="","",MIN(K33,Setup!$B$8)*Setup!$B$17)</f>
        <v/>
      </c>
      <c r="M33" s="26" t="str">
        <f>IF(D33="","",MIN(K33,Setup!$B$8)*Setup!$B$18)</f>
        <v/>
      </c>
      <c r="N33" s="26" t="str">
        <f t="shared" si="3"/>
        <v/>
      </c>
      <c r="O33" s="26" t="str">
        <f>IF(D33="","",MAX(N33-Setup!$B$4-(L33*12*0.7),0))</f>
        <v/>
      </c>
      <c r="P33" s="26" t="str">
        <f>IF(D33="","",IF(O33&lt;=(Setup!$B$7-Setup!$B$4),O33*Setup!$B$5/12,((Setup!$B$7-Setup!$B$4)*Setup!$B$5+(O33-(Setup!$B$7-Setup!$B$4))*Setup!$B$6)/12))</f>
        <v/>
      </c>
      <c r="Q33" s="26" t="str">
        <f>IF(D33="","",IF(K33&gt;Setup!$B$16,Setup!$B$15*52/12,Setup!$B$14*52/12))</f>
        <v/>
      </c>
      <c r="R33" s="27"/>
      <c r="S33" s="26" t="str">
        <f t="shared" si="4"/>
        <v/>
      </c>
      <c r="T33" s="26" t="str">
        <f t="shared" si="5"/>
        <v/>
      </c>
    </row>
    <row r="34" spans="1:20" ht="14.25" customHeight="1" x14ac:dyDescent="0.35">
      <c r="A34" s="23"/>
      <c r="B34" s="10" t="str">
        <f>IFERROR(INDEX('Employee Master'!$B$4:$B$54,MATCH(A34,'Employee Master'!$A$4:$A$54,0)),"")</f>
        <v/>
      </c>
      <c r="C34" s="10" t="str">
        <f>IF($A34="","",Payslip!$E$3)</f>
        <v/>
      </c>
      <c r="D34" s="24" t="str">
        <f>IFERROR(INDEX('Employee Master'!$I$4:$I$54,MATCH(A34,'Employee Master'!$A$4:$A$54,0)),"")</f>
        <v/>
      </c>
      <c r="E34" s="25"/>
      <c r="F34" s="26" t="str">
        <f>IF(D34="","",D34/Setup!$B$10*Setup!$B$12)</f>
        <v/>
      </c>
      <c r="G34" s="26">
        <f t="shared" si="0"/>
        <v>0</v>
      </c>
      <c r="H34" s="25"/>
      <c r="I34" s="26" t="str">
        <f>IF(D34="","",D34/Setup!$B$10*Setup!$B$13)</f>
        <v/>
      </c>
      <c r="J34" s="26">
        <f t="shared" si="1"/>
        <v>0</v>
      </c>
      <c r="K34" s="26">
        <f t="shared" si="2"/>
        <v>0</v>
      </c>
      <c r="L34" s="26" t="str">
        <f>IF(D34="","",MIN(K34,Setup!$B$8)*Setup!$B$17)</f>
        <v/>
      </c>
      <c r="M34" s="26" t="str">
        <f>IF(D34="","",MIN(K34,Setup!$B$8)*Setup!$B$18)</f>
        <v/>
      </c>
      <c r="N34" s="26" t="str">
        <f t="shared" si="3"/>
        <v/>
      </c>
      <c r="O34" s="26" t="str">
        <f>IF(D34="","",MAX(N34-Setup!$B$4-(L34*12*0.7),0))</f>
        <v/>
      </c>
      <c r="P34" s="26" t="str">
        <f>IF(D34="","",IF(O34&lt;=(Setup!$B$7-Setup!$B$4),O34*Setup!$B$5/12,((Setup!$B$7-Setup!$B$4)*Setup!$B$5+(O34-(Setup!$B$7-Setup!$B$4))*Setup!$B$6)/12))</f>
        <v/>
      </c>
      <c r="Q34" s="26" t="str">
        <f>IF(D34="","",IF(K34&gt;Setup!$B$16,Setup!$B$15*52/12,Setup!$B$14*52/12))</f>
        <v/>
      </c>
      <c r="R34" s="27"/>
      <c r="S34" s="26" t="str">
        <f t="shared" si="4"/>
        <v/>
      </c>
      <c r="T34" s="26" t="str">
        <f t="shared" si="5"/>
        <v/>
      </c>
    </row>
    <row r="35" spans="1:20" ht="14.25" customHeight="1" x14ac:dyDescent="0.35">
      <c r="A35" s="23"/>
      <c r="B35" s="10" t="str">
        <f>IFERROR(INDEX('Employee Master'!$B$4:$B$54,MATCH(A35,'Employee Master'!$A$4:$A$54,0)),"")</f>
        <v/>
      </c>
      <c r="C35" s="10" t="str">
        <f>IF($A35="","",Payslip!$E$3)</f>
        <v/>
      </c>
      <c r="D35" s="24" t="str">
        <f>IFERROR(INDEX('Employee Master'!$I$4:$I$54,MATCH(A35,'Employee Master'!$A$4:$A$54,0)),"")</f>
        <v/>
      </c>
      <c r="E35" s="25"/>
      <c r="F35" s="26" t="str">
        <f>IF(D35="","",D35/Setup!$B$10*Setup!$B$12)</f>
        <v/>
      </c>
      <c r="G35" s="26">
        <f t="shared" si="0"/>
        <v>0</v>
      </c>
      <c r="H35" s="25"/>
      <c r="I35" s="26" t="str">
        <f>IF(D35="","",D35/Setup!$B$10*Setup!$B$13)</f>
        <v/>
      </c>
      <c r="J35" s="26">
        <f t="shared" si="1"/>
        <v>0</v>
      </c>
      <c r="K35" s="26">
        <f t="shared" si="2"/>
        <v>0</v>
      </c>
      <c r="L35" s="26" t="str">
        <f>IF(D35="","",MIN(K35,Setup!$B$8)*Setup!$B$17)</f>
        <v/>
      </c>
      <c r="M35" s="26" t="str">
        <f>IF(D35="","",MIN(K35,Setup!$B$8)*Setup!$B$18)</f>
        <v/>
      </c>
      <c r="N35" s="26" t="str">
        <f t="shared" si="3"/>
        <v/>
      </c>
      <c r="O35" s="26" t="str">
        <f>IF(D35="","",MAX(N35-Setup!$B$4-(L35*12*0.7),0))</f>
        <v/>
      </c>
      <c r="P35" s="26" t="str">
        <f>IF(D35="","",IF(O35&lt;=(Setup!$B$7-Setup!$B$4),O35*Setup!$B$5/12,((Setup!$B$7-Setup!$B$4)*Setup!$B$5+(O35-(Setup!$B$7-Setup!$B$4))*Setup!$B$6)/12))</f>
        <v/>
      </c>
      <c r="Q35" s="26" t="str">
        <f>IF(D35="","",IF(K35&gt;Setup!$B$16,Setup!$B$15*52/12,Setup!$B$14*52/12))</f>
        <v/>
      </c>
      <c r="R35" s="27"/>
      <c r="S35" s="26" t="str">
        <f t="shared" si="4"/>
        <v/>
      </c>
      <c r="T35" s="26" t="str">
        <f t="shared" si="5"/>
        <v/>
      </c>
    </row>
    <row r="36" spans="1:20" ht="14.25" customHeight="1" x14ac:dyDescent="0.35">
      <c r="A36" s="23"/>
      <c r="B36" s="10" t="str">
        <f>IFERROR(INDEX('Employee Master'!$B$4:$B$54,MATCH(A36,'Employee Master'!$A$4:$A$54,0)),"")</f>
        <v/>
      </c>
      <c r="C36" s="10" t="str">
        <f>IF($A36="","",Payslip!$E$3)</f>
        <v/>
      </c>
      <c r="D36" s="24" t="str">
        <f>IFERROR(INDEX('Employee Master'!$I$4:$I$54,MATCH(A36,'Employee Master'!$A$4:$A$54,0)),"")</f>
        <v/>
      </c>
      <c r="E36" s="25"/>
      <c r="F36" s="26" t="str">
        <f>IF(D36="","",D36/Setup!$B$10*Setup!$B$12)</f>
        <v/>
      </c>
      <c r="G36" s="26">
        <f t="shared" ref="G36:G67" si="6">IFERROR(E36*F36,0)</f>
        <v>0</v>
      </c>
      <c r="H36" s="25"/>
      <c r="I36" s="26" t="str">
        <f>IF(D36="","",D36/Setup!$B$10*Setup!$B$13)</f>
        <v/>
      </c>
      <c r="J36" s="26">
        <f t="shared" ref="J36:J67" si="7">IFERROR(H36*I36,0)</f>
        <v>0</v>
      </c>
      <c r="K36" s="26">
        <f t="shared" ref="K36:K67" si="8">IFERROR(D36+G36+J36,0)</f>
        <v>0</v>
      </c>
      <c r="L36" s="26" t="str">
        <f>IF(D36="","",MIN(K36,Setup!$B$8)*Setup!$B$17)</f>
        <v/>
      </c>
      <c r="M36" s="26" t="str">
        <f>IF(D36="","",MIN(K36,Setup!$B$8)*Setup!$B$18)</f>
        <v/>
      </c>
      <c r="N36" s="26" t="str">
        <f t="shared" ref="N36:N67" si="9">IF(D36="","",K36*12)</f>
        <v/>
      </c>
      <c r="O36" s="26" t="str">
        <f>IF(D36="","",MAX(N36-Setup!$B$4-(L36*12*0.7),0))</f>
        <v/>
      </c>
      <c r="P36" s="26" t="str">
        <f>IF(D36="","",IF(O36&lt;=(Setup!$B$7-Setup!$B$4),O36*Setup!$B$5/12,((Setup!$B$7-Setup!$B$4)*Setup!$B$5+(O36-(Setup!$B$7-Setup!$B$4))*Setup!$B$6)/12))</f>
        <v/>
      </c>
      <c r="Q36" s="26" t="str">
        <f>IF(D36="","",IF(K36&gt;Setup!$B$16,Setup!$B$15*52/12,Setup!$B$14*52/12))</f>
        <v/>
      </c>
      <c r="R36" s="27"/>
      <c r="S36" s="26" t="str">
        <f t="shared" ref="S36:S67" si="10">IF(D36="","",L36+P36+Q36+IFERROR(R36,0))</f>
        <v/>
      </c>
      <c r="T36" s="26" t="str">
        <f t="shared" ref="T36:T67" si="11">IF(D36="","",K36-S36)</f>
        <v/>
      </c>
    </row>
    <row r="37" spans="1:20" ht="14.25" customHeight="1" x14ac:dyDescent="0.35">
      <c r="A37" s="23"/>
      <c r="B37" s="10" t="str">
        <f>IFERROR(INDEX('Employee Master'!$B$4:$B$54,MATCH(A37,'Employee Master'!$A$4:$A$54,0)),"")</f>
        <v/>
      </c>
      <c r="C37" s="10" t="str">
        <f>IF($A37="","",Payslip!$E$3)</f>
        <v/>
      </c>
      <c r="D37" s="24" t="str">
        <f>IFERROR(INDEX('Employee Master'!$I$4:$I$54,MATCH(A37,'Employee Master'!$A$4:$A$54,0)),"")</f>
        <v/>
      </c>
      <c r="E37" s="25"/>
      <c r="F37" s="26" t="str">
        <f>IF(D37="","",D37/Setup!$B$10*Setup!$B$12)</f>
        <v/>
      </c>
      <c r="G37" s="26">
        <f t="shared" si="6"/>
        <v>0</v>
      </c>
      <c r="H37" s="25"/>
      <c r="I37" s="26" t="str">
        <f>IF(D37="","",D37/Setup!$B$10*Setup!$B$13)</f>
        <v/>
      </c>
      <c r="J37" s="26">
        <f t="shared" si="7"/>
        <v>0</v>
      </c>
      <c r="K37" s="26">
        <f t="shared" si="8"/>
        <v>0</v>
      </c>
      <c r="L37" s="26" t="str">
        <f>IF(D37="","",MIN(K37,Setup!$B$8)*Setup!$B$17)</f>
        <v/>
      </c>
      <c r="M37" s="26" t="str">
        <f>IF(D37="","",MIN(K37,Setup!$B$8)*Setup!$B$18)</f>
        <v/>
      </c>
      <c r="N37" s="26" t="str">
        <f t="shared" si="9"/>
        <v/>
      </c>
      <c r="O37" s="26" t="str">
        <f>IF(D37="","",MAX(N37-Setup!$B$4-(L37*12*0.7),0))</f>
        <v/>
      </c>
      <c r="P37" s="26" t="str">
        <f>IF(D37="","",IF(O37&lt;=(Setup!$B$7-Setup!$B$4),O37*Setup!$B$5/12,((Setup!$B$7-Setup!$B$4)*Setup!$B$5+(O37-(Setup!$B$7-Setup!$B$4))*Setup!$B$6)/12))</f>
        <v/>
      </c>
      <c r="Q37" s="26" t="str">
        <f>IF(D37="","",IF(K37&gt;Setup!$B$16,Setup!$B$15*52/12,Setup!$B$14*52/12))</f>
        <v/>
      </c>
      <c r="R37" s="27"/>
      <c r="S37" s="26" t="str">
        <f t="shared" si="10"/>
        <v/>
      </c>
      <c r="T37" s="26" t="str">
        <f t="shared" si="11"/>
        <v/>
      </c>
    </row>
    <row r="38" spans="1:20" ht="14.25" customHeight="1" x14ac:dyDescent="0.35">
      <c r="A38" s="23"/>
      <c r="B38" s="10" t="str">
        <f>IFERROR(INDEX('Employee Master'!$B$4:$B$54,MATCH(A38,'Employee Master'!$A$4:$A$54,0)),"")</f>
        <v/>
      </c>
      <c r="C38" s="10" t="str">
        <f>IF($A38="","",Payslip!$E$3)</f>
        <v/>
      </c>
      <c r="D38" s="24" t="str">
        <f>IFERROR(INDEX('Employee Master'!$I$4:$I$54,MATCH(A38,'Employee Master'!$A$4:$A$54,0)),"")</f>
        <v/>
      </c>
      <c r="E38" s="25"/>
      <c r="F38" s="26" t="str">
        <f>IF(D38="","",D38/Setup!$B$10*Setup!$B$12)</f>
        <v/>
      </c>
      <c r="G38" s="26">
        <f t="shared" si="6"/>
        <v>0</v>
      </c>
      <c r="H38" s="25"/>
      <c r="I38" s="26" t="str">
        <f>IF(D38="","",D38/Setup!$B$10*Setup!$B$13)</f>
        <v/>
      </c>
      <c r="J38" s="26">
        <f t="shared" si="7"/>
        <v>0</v>
      </c>
      <c r="K38" s="26">
        <f t="shared" si="8"/>
        <v>0</v>
      </c>
      <c r="L38" s="26" t="str">
        <f>IF(D38="","",MIN(K38,Setup!$B$8)*Setup!$B$17)</f>
        <v/>
      </c>
      <c r="M38" s="26" t="str">
        <f>IF(D38="","",MIN(K38,Setup!$B$8)*Setup!$B$18)</f>
        <v/>
      </c>
      <c r="N38" s="26" t="str">
        <f t="shared" si="9"/>
        <v/>
      </c>
      <c r="O38" s="26" t="str">
        <f>IF(D38="","",MAX(N38-Setup!$B$4-(L38*12*0.7),0))</f>
        <v/>
      </c>
      <c r="P38" s="26" t="str">
        <f>IF(D38="","",IF(O38&lt;=(Setup!$B$7-Setup!$B$4),O38*Setup!$B$5/12,((Setup!$B$7-Setup!$B$4)*Setup!$B$5+(O38-(Setup!$B$7-Setup!$B$4))*Setup!$B$6)/12))</f>
        <v/>
      </c>
      <c r="Q38" s="26" t="str">
        <f>IF(D38="","",IF(K38&gt;Setup!$B$16,Setup!$B$15*52/12,Setup!$B$14*52/12))</f>
        <v/>
      </c>
      <c r="R38" s="27"/>
      <c r="S38" s="26" t="str">
        <f t="shared" si="10"/>
        <v/>
      </c>
      <c r="T38" s="26" t="str">
        <f t="shared" si="11"/>
        <v/>
      </c>
    </row>
    <row r="39" spans="1:20" ht="14.25" customHeight="1" x14ac:dyDescent="0.35">
      <c r="A39" s="23"/>
      <c r="B39" s="10" t="str">
        <f>IFERROR(INDEX('Employee Master'!$B$4:$B$54,MATCH(A39,'Employee Master'!$A$4:$A$54,0)),"")</f>
        <v/>
      </c>
      <c r="C39" s="10" t="str">
        <f>IF($A39="","",Payslip!$E$3)</f>
        <v/>
      </c>
      <c r="D39" s="24" t="str">
        <f>IFERROR(INDEX('Employee Master'!$I$4:$I$54,MATCH(A39,'Employee Master'!$A$4:$A$54,0)),"")</f>
        <v/>
      </c>
      <c r="E39" s="25"/>
      <c r="F39" s="26" t="str">
        <f>IF(D39="","",D39/Setup!$B$10*Setup!$B$12)</f>
        <v/>
      </c>
      <c r="G39" s="26">
        <f t="shared" si="6"/>
        <v>0</v>
      </c>
      <c r="H39" s="25"/>
      <c r="I39" s="26" t="str">
        <f>IF(D39="","",D39/Setup!$B$10*Setup!$B$13)</f>
        <v/>
      </c>
      <c r="J39" s="26">
        <f t="shared" si="7"/>
        <v>0</v>
      </c>
      <c r="K39" s="26">
        <f t="shared" si="8"/>
        <v>0</v>
      </c>
      <c r="L39" s="26" t="str">
        <f>IF(D39="","",MIN(K39,Setup!$B$8)*Setup!$B$17)</f>
        <v/>
      </c>
      <c r="M39" s="26" t="str">
        <f>IF(D39="","",MIN(K39,Setup!$B$8)*Setup!$B$18)</f>
        <v/>
      </c>
      <c r="N39" s="26" t="str">
        <f t="shared" si="9"/>
        <v/>
      </c>
      <c r="O39" s="26" t="str">
        <f>IF(D39="","",MAX(N39-Setup!$B$4-(L39*12*0.7),0))</f>
        <v/>
      </c>
      <c r="P39" s="26" t="str">
        <f>IF(D39="","",IF(O39&lt;=(Setup!$B$7-Setup!$B$4),O39*Setup!$B$5/12,((Setup!$B$7-Setup!$B$4)*Setup!$B$5+(O39-(Setup!$B$7-Setup!$B$4))*Setup!$B$6)/12))</f>
        <v/>
      </c>
      <c r="Q39" s="26" t="str">
        <f>IF(D39="","",IF(K39&gt;Setup!$B$16,Setup!$B$15*52/12,Setup!$B$14*52/12))</f>
        <v/>
      </c>
      <c r="R39" s="27"/>
      <c r="S39" s="26" t="str">
        <f t="shared" si="10"/>
        <v/>
      </c>
      <c r="T39" s="26" t="str">
        <f t="shared" si="11"/>
        <v/>
      </c>
    </row>
    <row r="40" spans="1:20" ht="14.25" customHeight="1" x14ac:dyDescent="0.35">
      <c r="A40" s="23"/>
      <c r="B40" s="10" t="str">
        <f>IFERROR(INDEX('Employee Master'!$B$4:$B$54,MATCH(A40,'Employee Master'!$A$4:$A$54,0)),"")</f>
        <v/>
      </c>
      <c r="C40" s="10" t="str">
        <f>IF($A40="","",Payslip!$E$3)</f>
        <v/>
      </c>
      <c r="D40" s="24" t="str">
        <f>IFERROR(INDEX('Employee Master'!$I$4:$I$54,MATCH(A40,'Employee Master'!$A$4:$A$54,0)),"")</f>
        <v/>
      </c>
      <c r="E40" s="25"/>
      <c r="F40" s="26" t="str">
        <f>IF(D40="","",D40/Setup!$B$10*Setup!$B$12)</f>
        <v/>
      </c>
      <c r="G40" s="26">
        <f t="shared" si="6"/>
        <v>0</v>
      </c>
      <c r="H40" s="25"/>
      <c r="I40" s="26" t="str">
        <f>IF(D40="","",D40/Setup!$B$10*Setup!$B$13)</f>
        <v/>
      </c>
      <c r="J40" s="26">
        <f t="shared" si="7"/>
        <v>0</v>
      </c>
      <c r="K40" s="26">
        <f t="shared" si="8"/>
        <v>0</v>
      </c>
      <c r="L40" s="26" t="str">
        <f>IF(D40="","",MIN(K40,Setup!$B$8)*Setup!$B$17)</f>
        <v/>
      </c>
      <c r="M40" s="26" t="str">
        <f>IF(D40="","",MIN(K40,Setup!$B$8)*Setup!$B$18)</f>
        <v/>
      </c>
      <c r="N40" s="26" t="str">
        <f t="shared" si="9"/>
        <v/>
      </c>
      <c r="O40" s="26" t="str">
        <f>IF(D40="","",MAX(N40-Setup!$B$4-(L40*12*0.7),0))</f>
        <v/>
      </c>
      <c r="P40" s="26" t="str">
        <f>IF(D40="","",IF(O40&lt;=(Setup!$B$7-Setup!$B$4),O40*Setup!$B$5/12,((Setup!$B$7-Setup!$B$4)*Setup!$B$5+(O40-(Setup!$B$7-Setup!$B$4))*Setup!$B$6)/12))</f>
        <v/>
      </c>
      <c r="Q40" s="26" t="str">
        <f>IF(D40="","",IF(K40&gt;Setup!$B$16,Setup!$B$15*52/12,Setup!$B$14*52/12))</f>
        <v/>
      </c>
      <c r="R40" s="27"/>
      <c r="S40" s="26" t="str">
        <f t="shared" si="10"/>
        <v/>
      </c>
      <c r="T40" s="26" t="str">
        <f t="shared" si="11"/>
        <v/>
      </c>
    </row>
    <row r="41" spans="1:20" ht="14.25" customHeight="1" x14ac:dyDescent="0.35">
      <c r="A41" s="23"/>
      <c r="B41" s="10" t="str">
        <f>IFERROR(INDEX('Employee Master'!$B$4:$B$54,MATCH(A41,'Employee Master'!$A$4:$A$54,0)),"")</f>
        <v/>
      </c>
      <c r="C41" s="10" t="str">
        <f>IF($A41="","",Payslip!$E$3)</f>
        <v/>
      </c>
      <c r="D41" s="24" t="str">
        <f>IFERROR(INDEX('Employee Master'!$I$4:$I$54,MATCH(A41,'Employee Master'!$A$4:$A$54,0)),"")</f>
        <v/>
      </c>
      <c r="E41" s="25"/>
      <c r="F41" s="26" t="str">
        <f>IF(D41="","",D41/Setup!$B$10*Setup!$B$12)</f>
        <v/>
      </c>
      <c r="G41" s="26">
        <f t="shared" si="6"/>
        <v>0</v>
      </c>
      <c r="H41" s="25"/>
      <c r="I41" s="26" t="str">
        <f>IF(D41="","",D41/Setup!$B$10*Setup!$B$13)</f>
        <v/>
      </c>
      <c r="J41" s="26">
        <f t="shared" si="7"/>
        <v>0</v>
      </c>
      <c r="K41" s="26">
        <f t="shared" si="8"/>
        <v>0</v>
      </c>
      <c r="L41" s="26" t="str">
        <f>IF(D41="","",MIN(K41,Setup!$B$8)*Setup!$B$17)</f>
        <v/>
      </c>
      <c r="M41" s="26" t="str">
        <f>IF(D41="","",MIN(K41,Setup!$B$8)*Setup!$B$18)</f>
        <v/>
      </c>
      <c r="N41" s="26" t="str">
        <f t="shared" si="9"/>
        <v/>
      </c>
      <c r="O41" s="26" t="str">
        <f>IF(D41="","",MAX(N41-Setup!$B$4-(L41*12*0.7),0))</f>
        <v/>
      </c>
      <c r="P41" s="26" t="str">
        <f>IF(D41="","",IF(O41&lt;=(Setup!$B$7-Setup!$B$4),O41*Setup!$B$5/12,((Setup!$B$7-Setup!$B$4)*Setup!$B$5+(O41-(Setup!$B$7-Setup!$B$4))*Setup!$B$6)/12))</f>
        <v/>
      </c>
      <c r="Q41" s="26" t="str">
        <f>IF(D41="","",IF(K41&gt;Setup!$B$16,Setup!$B$15*52/12,Setup!$B$14*52/12))</f>
        <v/>
      </c>
      <c r="R41" s="27"/>
      <c r="S41" s="26" t="str">
        <f t="shared" si="10"/>
        <v/>
      </c>
      <c r="T41" s="26" t="str">
        <f t="shared" si="11"/>
        <v/>
      </c>
    </row>
    <row r="42" spans="1:20" ht="14.25" customHeight="1" x14ac:dyDescent="0.35">
      <c r="A42" s="23"/>
      <c r="B42" s="10" t="str">
        <f>IFERROR(INDEX('Employee Master'!$B$4:$B$54,MATCH(A42,'Employee Master'!$A$4:$A$54,0)),"")</f>
        <v/>
      </c>
      <c r="C42" s="10" t="str">
        <f>IF($A42="","",Payslip!$E$3)</f>
        <v/>
      </c>
      <c r="D42" s="24" t="str">
        <f>IFERROR(INDEX('Employee Master'!$I$4:$I$54,MATCH(A42,'Employee Master'!$A$4:$A$54,0)),"")</f>
        <v/>
      </c>
      <c r="E42" s="25"/>
      <c r="F42" s="26" t="str">
        <f>IF(D42="","",D42/Setup!$B$10*Setup!$B$12)</f>
        <v/>
      </c>
      <c r="G42" s="26">
        <f t="shared" si="6"/>
        <v>0</v>
      </c>
      <c r="H42" s="25"/>
      <c r="I42" s="26" t="str">
        <f>IF(D42="","",D42/Setup!$B$10*Setup!$B$13)</f>
        <v/>
      </c>
      <c r="J42" s="26">
        <f t="shared" si="7"/>
        <v>0</v>
      </c>
      <c r="K42" s="26">
        <f t="shared" si="8"/>
        <v>0</v>
      </c>
      <c r="L42" s="26" t="str">
        <f>IF(D42="","",MIN(K42,Setup!$B$8)*Setup!$B$17)</f>
        <v/>
      </c>
      <c r="M42" s="26" t="str">
        <f>IF(D42="","",MIN(K42,Setup!$B$8)*Setup!$B$18)</f>
        <v/>
      </c>
      <c r="N42" s="26" t="str">
        <f t="shared" si="9"/>
        <v/>
      </c>
      <c r="O42" s="26" t="str">
        <f>IF(D42="","",MAX(N42-Setup!$B$4-(L42*12*0.7),0))</f>
        <v/>
      </c>
      <c r="P42" s="26" t="str">
        <f>IF(D42="","",IF(O42&lt;=(Setup!$B$7-Setup!$B$4),O42*Setup!$B$5/12,((Setup!$B$7-Setup!$B$4)*Setup!$B$5+(O42-(Setup!$B$7-Setup!$B$4))*Setup!$B$6)/12))</f>
        <v/>
      </c>
      <c r="Q42" s="26" t="str">
        <f>IF(D42="","",IF(K42&gt;Setup!$B$16,Setup!$B$15*52/12,Setup!$B$14*52/12))</f>
        <v/>
      </c>
      <c r="R42" s="27"/>
      <c r="S42" s="26" t="str">
        <f t="shared" si="10"/>
        <v/>
      </c>
      <c r="T42" s="26" t="str">
        <f t="shared" si="11"/>
        <v/>
      </c>
    </row>
    <row r="43" spans="1:20" ht="14.25" customHeight="1" x14ac:dyDescent="0.35">
      <c r="A43" s="23"/>
      <c r="B43" s="10" t="str">
        <f>IFERROR(INDEX('Employee Master'!$B$4:$B$54,MATCH(A43,'Employee Master'!$A$4:$A$54,0)),"")</f>
        <v/>
      </c>
      <c r="C43" s="10" t="str">
        <f>IF($A43="","",Payslip!$E$3)</f>
        <v/>
      </c>
      <c r="D43" s="24" t="str">
        <f>IFERROR(INDEX('Employee Master'!$I$4:$I$54,MATCH(A43,'Employee Master'!$A$4:$A$54,0)),"")</f>
        <v/>
      </c>
      <c r="E43" s="25"/>
      <c r="F43" s="26" t="str">
        <f>IF(D43="","",D43/Setup!$B$10*Setup!$B$12)</f>
        <v/>
      </c>
      <c r="G43" s="26">
        <f t="shared" si="6"/>
        <v>0</v>
      </c>
      <c r="H43" s="25"/>
      <c r="I43" s="26" t="str">
        <f>IF(D43="","",D43/Setup!$B$10*Setup!$B$13)</f>
        <v/>
      </c>
      <c r="J43" s="26">
        <f t="shared" si="7"/>
        <v>0</v>
      </c>
      <c r="K43" s="26">
        <f t="shared" si="8"/>
        <v>0</v>
      </c>
      <c r="L43" s="26" t="str">
        <f>IF(D43="","",MIN(K43,Setup!$B$8)*Setup!$B$17)</f>
        <v/>
      </c>
      <c r="M43" s="26" t="str">
        <f>IF(D43="","",MIN(K43,Setup!$B$8)*Setup!$B$18)</f>
        <v/>
      </c>
      <c r="N43" s="26" t="str">
        <f t="shared" si="9"/>
        <v/>
      </c>
      <c r="O43" s="26" t="str">
        <f>IF(D43="","",MAX(N43-Setup!$B$4-(L43*12*0.7),0))</f>
        <v/>
      </c>
      <c r="P43" s="26" t="str">
        <f>IF(D43="","",IF(O43&lt;=(Setup!$B$7-Setup!$B$4),O43*Setup!$B$5/12,((Setup!$B$7-Setup!$B$4)*Setup!$B$5+(O43-(Setup!$B$7-Setup!$B$4))*Setup!$B$6)/12))</f>
        <v/>
      </c>
      <c r="Q43" s="26" t="str">
        <f>IF(D43="","",IF(K43&gt;Setup!$B$16,Setup!$B$15*52/12,Setup!$B$14*52/12))</f>
        <v/>
      </c>
      <c r="R43" s="27"/>
      <c r="S43" s="26" t="str">
        <f t="shared" si="10"/>
        <v/>
      </c>
      <c r="T43" s="26" t="str">
        <f t="shared" si="11"/>
        <v/>
      </c>
    </row>
    <row r="44" spans="1:20" ht="14.25" customHeight="1" x14ac:dyDescent="0.35">
      <c r="A44" s="23"/>
      <c r="B44" s="10" t="str">
        <f>IFERROR(INDEX('Employee Master'!$B$4:$B$54,MATCH(A44,'Employee Master'!$A$4:$A$54,0)),"")</f>
        <v/>
      </c>
      <c r="C44" s="10" t="str">
        <f>IF($A44="","",Payslip!$E$3)</f>
        <v/>
      </c>
      <c r="D44" s="24" t="str">
        <f>IFERROR(INDEX('Employee Master'!$I$4:$I$54,MATCH(A44,'Employee Master'!$A$4:$A$54,0)),"")</f>
        <v/>
      </c>
      <c r="E44" s="25"/>
      <c r="F44" s="26" t="str">
        <f>IF(D44="","",D44/Setup!$B$10*Setup!$B$12)</f>
        <v/>
      </c>
      <c r="G44" s="26">
        <f t="shared" si="6"/>
        <v>0</v>
      </c>
      <c r="H44" s="25"/>
      <c r="I44" s="26" t="str">
        <f>IF(D44="","",D44/Setup!$B$10*Setup!$B$13)</f>
        <v/>
      </c>
      <c r="J44" s="26">
        <f t="shared" si="7"/>
        <v>0</v>
      </c>
      <c r="K44" s="26">
        <f t="shared" si="8"/>
        <v>0</v>
      </c>
      <c r="L44" s="26" t="str">
        <f>IF(D44="","",MIN(K44,Setup!$B$8)*Setup!$B$17)</f>
        <v/>
      </c>
      <c r="M44" s="26" t="str">
        <f>IF(D44="","",MIN(K44,Setup!$B$8)*Setup!$B$18)</f>
        <v/>
      </c>
      <c r="N44" s="26" t="str">
        <f t="shared" si="9"/>
        <v/>
      </c>
      <c r="O44" s="26" t="str">
        <f>IF(D44="","",MAX(N44-Setup!$B$4-(L44*12*0.7),0))</f>
        <v/>
      </c>
      <c r="P44" s="26" t="str">
        <f>IF(D44="","",IF(O44&lt;=(Setup!$B$7-Setup!$B$4),O44*Setup!$B$5/12,((Setup!$B$7-Setup!$B$4)*Setup!$B$5+(O44-(Setup!$B$7-Setup!$B$4))*Setup!$B$6)/12))</f>
        <v/>
      </c>
      <c r="Q44" s="26" t="str">
        <f>IF(D44="","",IF(K44&gt;Setup!$B$16,Setup!$B$15*52/12,Setup!$B$14*52/12))</f>
        <v/>
      </c>
      <c r="R44" s="27"/>
      <c r="S44" s="26" t="str">
        <f t="shared" si="10"/>
        <v/>
      </c>
      <c r="T44" s="26" t="str">
        <f t="shared" si="11"/>
        <v/>
      </c>
    </row>
    <row r="45" spans="1:20" ht="14.25" customHeight="1" x14ac:dyDescent="0.35">
      <c r="A45" s="23"/>
      <c r="B45" s="10" t="str">
        <f>IFERROR(INDEX('Employee Master'!$B$4:$B$54,MATCH(A45,'Employee Master'!$A$4:$A$54,0)),"")</f>
        <v/>
      </c>
      <c r="C45" s="10" t="str">
        <f>IF($A45="","",Payslip!$E$3)</f>
        <v/>
      </c>
      <c r="D45" s="24" t="str">
        <f>IFERROR(INDEX('Employee Master'!$I$4:$I$54,MATCH(A45,'Employee Master'!$A$4:$A$54,0)),"")</f>
        <v/>
      </c>
      <c r="E45" s="25"/>
      <c r="F45" s="26" t="str">
        <f>IF(D45="","",D45/Setup!$B$10*Setup!$B$12)</f>
        <v/>
      </c>
      <c r="G45" s="26">
        <f t="shared" si="6"/>
        <v>0</v>
      </c>
      <c r="H45" s="25"/>
      <c r="I45" s="26" t="str">
        <f>IF(D45="","",D45/Setup!$B$10*Setup!$B$13)</f>
        <v/>
      </c>
      <c r="J45" s="26">
        <f t="shared" si="7"/>
        <v>0</v>
      </c>
      <c r="K45" s="26">
        <f t="shared" si="8"/>
        <v>0</v>
      </c>
      <c r="L45" s="26" t="str">
        <f>IF(D45="","",MIN(K45,Setup!$B$8)*Setup!$B$17)</f>
        <v/>
      </c>
      <c r="M45" s="26" t="str">
        <f>IF(D45="","",MIN(K45,Setup!$B$8)*Setup!$B$18)</f>
        <v/>
      </c>
      <c r="N45" s="26" t="str">
        <f t="shared" si="9"/>
        <v/>
      </c>
      <c r="O45" s="26" t="str">
        <f>IF(D45="","",MAX(N45-Setup!$B$4-(L45*12*0.7),0))</f>
        <v/>
      </c>
      <c r="P45" s="26" t="str">
        <f>IF(D45="","",IF(O45&lt;=(Setup!$B$7-Setup!$B$4),O45*Setup!$B$5/12,((Setup!$B$7-Setup!$B$4)*Setup!$B$5+(O45-(Setup!$B$7-Setup!$B$4))*Setup!$B$6)/12))</f>
        <v/>
      </c>
      <c r="Q45" s="26" t="str">
        <f>IF(D45="","",IF(K45&gt;Setup!$B$16,Setup!$B$15*52/12,Setup!$B$14*52/12))</f>
        <v/>
      </c>
      <c r="R45" s="27"/>
      <c r="S45" s="26" t="str">
        <f t="shared" si="10"/>
        <v/>
      </c>
      <c r="T45" s="26" t="str">
        <f t="shared" si="11"/>
        <v/>
      </c>
    </row>
    <row r="46" spans="1:20" ht="14.25" customHeight="1" x14ac:dyDescent="0.35">
      <c r="A46" s="23"/>
      <c r="B46" s="10" t="str">
        <f>IFERROR(INDEX('Employee Master'!$B$4:$B$54,MATCH(A46,'Employee Master'!$A$4:$A$54,0)),"")</f>
        <v/>
      </c>
      <c r="C46" s="10" t="str">
        <f>IF($A46="","",Payslip!$E$3)</f>
        <v/>
      </c>
      <c r="D46" s="24" t="str">
        <f>IFERROR(INDEX('Employee Master'!$I$4:$I$54,MATCH(A46,'Employee Master'!$A$4:$A$54,0)),"")</f>
        <v/>
      </c>
      <c r="E46" s="25"/>
      <c r="F46" s="26" t="str">
        <f>IF(D46="","",D46/Setup!$B$10*Setup!$B$12)</f>
        <v/>
      </c>
      <c r="G46" s="26">
        <f t="shared" si="6"/>
        <v>0</v>
      </c>
      <c r="H46" s="25"/>
      <c r="I46" s="26" t="str">
        <f>IF(D46="","",D46/Setup!$B$10*Setup!$B$13)</f>
        <v/>
      </c>
      <c r="J46" s="26">
        <f t="shared" si="7"/>
        <v>0</v>
      </c>
      <c r="K46" s="26">
        <f t="shared" si="8"/>
        <v>0</v>
      </c>
      <c r="L46" s="26" t="str">
        <f>IF(D46="","",MIN(K46,Setup!$B$8)*Setup!$B$17)</f>
        <v/>
      </c>
      <c r="M46" s="26" t="str">
        <f>IF(D46="","",MIN(K46,Setup!$B$8)*Setup!$B$18)</f>
        <v/>
      </c>
      <c r="N46" s="26" t="str">
        <f t="shared" si="9"/>
        <v/>
      </c>
      <c r="O46" s="26" t="str">
        <f>IF(D46="","",MAX(N46-Setup!$B$4-(L46*12*0.7),0))</f>
        <v/>
      </c>
      <c r="P46" s="26" t="str">
        <f>IF(D46="","",IF(O46&lt;=(Setup!$B$7-Setup!$B$4),O46*Setup!$B$5/12,((Setup!$B$7-Setup!$B$4)*Setup!$B$5+(O46-(Setup!$B$7-Setup!$B$4))*Setup!$B$6)/12))</f>
        <v/>
      </c>
      <c r="Q46" s="26" t="str">
        <f>IF(D46="","",IF(K46&gt;Setup!$B$16,Setup!$B$15*52/12,Setup!$B$14*52/12))</f>
        <v/>
      </c>
      <c r="R46" s="27"/>
      <c r="S46" s="26" t="str">
        <f t="shared" si="10"/>
        <v/>
      </c>
      <c r="T46" s="26" t="str">
        <f t="shared" si="11"/>
        <v/>
      </c>
    </row>
    <row r="47" spans="1:20" ht="14.25" customHeight="1" x14ac:dyDescent="0.35">
      <c r="A47" s="23"/>
      <c r="B47" s="10" t="str">
        <f>IFERROR(INDEX('Employee Master'!$B$4:$B$54,MATCH(A47,'Employee Master'!$A$4:$A$54,0)),"")</f>
        <v/>
      </c>
      <c r="C47" s="10" t="str">
        <f>IF($A47="","",Payslip!$E$3)</f>
        <v/>
      </c>
      <c r="D47" s="24" t="str">
        <f>IFERROR(INDEX('Employee Master'!$I$4:$I$54,MATCH(A47,'Employee Master'!$A$4:$A$54,0)),"")</f>
        <v/>
      </c>
      <c r="E47" s="25"/>
      <c r="F47" s="26" t="str">
        <f>IF(D47="","",D47/Setup!$B$10*Setup!$B$12)</f>
        <v/>
      </c>
      <c r="G47" s="26">
        <f t="shared" si="6"/>
        <v>0</v>
      </c>
      <c r="H47" s="25"/>
      <c r="I47" s="26" t="str">
        <f>IF(D47="","",D47/Setup!$B$10*Setup!$B$13)</f>
        <v/>
      </c>
      <c r="J47" s="26">
        <f t="shared" si="7"/>
        <v>0</v>
      </c>
      <c r="K47" s="26">
        <f t="shared" si="8"/>
        <v>0</v>
      </c>
      <c r="L47" s="26" t="str">
        <f>IF(D47="","",MIN(K47,Setup!$B$8)*Setup!$B$17)</f>
        <v/>
      </c>
      <c r="M47" s="26" t="str">
        <f>IF(D47="","",MIN(K47,Setup!$B$8)*Setup!$B$18)</f>
        <v/>
      </c>
      <c r="N47" s="26" t="str">
        <f t="shared" si="9"/>
        <v/>
      </c>
      <c r="O47" s="26" t="str">
        <f>IF(D47="","",MAX(N47-Setup!$B$4-(L47*12*0.7),0))</f>
        <v/>
      </c>
      <c r="P47" s="26" t="str">
        <f>IF(D47="","",IF(O47&lt;=(Setup!$B$7-Setup!$B$4),O47*Setup!$B$5/12,((Setup!$B$7-Setup!$B$4)*Setup!$B$5+(O47-(Setup!$B$7-Setup!$B$4))*Setup!$B$6)/12))</f>
        <v/>
      </c>
      <c r="Q47" s="26" t="str">
        <f>IF(D47="","",IF(K47&gt;Setup!$B$16,Setup!$B$15*52/12,Setup!$B$14*52/12))</f>
        <v/>
      </c>
      <c r="R47" s="27"/>
      <c r="S47" s="26" t="str">
        <f t="shared" si="10"/>
        <v/>
      </c>
      <c r="T47" s="26" t="str">
        <f t="shared" si="11"/>
        <v/>
      </c>
    </row>
    <row r="48" spans="1:20" ht="14.25" customHeight="1" x14ac:dyDescent="0.35">
      <c r="A48" s="23"/>
      <c r="B48" s="10" t="str">
        <f>IFERROR(INDEX('Employee Master'!$B$4:$B$54,MATCH(A48,'Employee Master'!$A$4:$A$54,0)),"")</f>
        <v/>
      </c>
      <c r="C48" s="10" t="str">
        <f>IF($A48="","",Payslip!$E$3)</f>
        <v/>
      </c>
      <c r="D48" s="24" t="str">
        <f>IFERROR(INDEX('Employee Master'!$I$4:$I$54,MATCH(A48,'Employee Master'!$A$4:$A$54,0)),"")</f>
        <v/>
      </c>
      <c r="E48" s="25"/>
      <c r="F48" s="26" t="str">
        <f>IF(D48="","",D48/Setup!$B$10*Setup!$B$12)</f>
        <v/>
      </c>
      <c r="G48" s="26">
        <f t="shared" si="6"/>
        <v>0</v>
      </c>
      <c r="H48" s="25"/>
      <c r="I48" s="26" t="str">
        <f>IF(D48="","",D48/Setup!$B$10*Setup!$B$13)</f>
        <v/>
      </c>
      <c r="J48" s="26">
        <f t="shared" si="7"/>
        <v>0</v>
      </c>
      <c r="K48" s="26">
        <f t="shared" si="8"/>
        <v>0</v>
      </c>
      <c r="L48" s="26" t="str">
        <f>IF(D48="","",MIN(K48,Setup!$B$8)*Setup!$B$17)</f>
        <v/>
      </c>
      <c r="M48" s="26" t="str">
        <f>IF(D48="","",MIN(K48,Setup!$B$8)*Setup!$B$18)</f>
        <v/>
      </c>
      <c r="N48" s="26" t="str">
        <f t="shared" si="9"/>
        <v/>
      </c>
      <c r="O48" s="26" t="str">
        <f>IF(D48="","",MAX(N48-Setup!$B$4-(L48*12*0.7),0))</f>
        <v/>
      </c>
      <c r="P48" s="26" t="str">
        <f>IF(D48="","",IF(O48&lt;=(Setup!$B$7-Setup!$B$4),O48*Setup!$B$5/12,((Setup!$B$7-Setup!$B$4)*Setup!$B$5+(O48-(Setup!$B$7-Setup!$B$4))*Setup!$B$6)/12))</f>
        <v/>
      </c>
      <c r="Q48" s="26" t="str">
        <f>IF(D48="","",IF(K48&gt;Setup!$B$16,Setup!$B$15*52/12,Setup!$B$14*52/12))</f>
        <v/>
      </c>
      <c r="R48" s="27"/>
      <c r="S48" s="26" t="str">
        <f t="shared" si="10"/>
        <v/>
      </c>
      <c r="T48" s="26" t="str">
        <f t="shared" si="11"/>
        <v/>
      </c>
    </row>
    <row r="49" spans="1:20" ht="14.25" customHeight="1" x14ac:dyDescent="0.35">
      <c r="A49" s="23"/>
      <c r="B49" s="10" t="str">
        <f>IFERROR(INDEX('Employee Master'!$B$4:$B$54,MATCH(A49,'Employee Master'!$A$4:$A$54,0)),"")</f>
        <v/>
      </c>
      <c r="C49" s="10" t="str">
        <f>IF($A49="","",Payslip!$E$3)</f>
        <v/>
      </c>
      <c r="D49" s="24" t="str">
        <f>IFERROR(INDEX('Employee Master'!$I$4:$I$54,MATCH(A49,'Employee Master'!$A$4:$A$54,0)),"")</f>
        <v/>
      </c>
      <c r="E49" s="25"/>
      <c r="F49" s="26" t="str">
        <f>IF(D49="","",D49/Setup!$B$10*Setup!$B$12)</f>
        <v/>
      </c>
      <c r="G49" s="26">
        <f t="shared" si="6"/>
        <v>0</v>
      </c>
      <c r="H49" s="25"/>
      <c r="I49" s="26" t="str">
        <f>IF(D49="","",D49/Setup!$B$10*Setup!$B$13)</f>
        <v/>
      </c>
      <c r="J49" s="26">
        <f t="shared" si="7"/>
        <v>0</v>
      </c>
      <c r="K49" s="26">
        <f t="shared" si="8"/>
        <v>0</v>
      </c>
      <c r="L49" s="26" t="str">
        <f>IF(D49="","",MIN(K49,Setup!$B$8)*Setup!$B$17)</f>
        <v/>
      </c>
      <c r="M49" s="26" t="str">
        <f>IF(D49="","",MIN(K49,Setup!$B$8)*Setup!$B$18)</f>
        <v/>
      </c>
      <c r="N49" s="26" t="str">
        <f t="shared" si="9"/>
        <v/>
      </c>
      <c r="O49" s="26" t="str">
        <f>IF(D49="","",MAX(N49-Setup!$B$4-(L49*12*0.7),0))</f>
        <v/>
      </c>
      <c r="P49" s="26" t="str">
        <f>IF(D49="","",IF(O49&lt;=(Setup!$B$7-Setup!$B$4),O49*Setup!$B$5/12,((Setup!$B$7-Setup!$B$4)*Setup!$B$5+(O49-(Setup!$B$7-Setup!$B$4))*Setup!$B$6)/12))</f>
        <v/>
      </c>
      <c r="Q49" s="26" t="str">
        <f>IF(D49="","",IF(K49&gt;Setup!$B$16,Setup!$B$15*52/12,Setup!$B$14*52/12))</f>
        <v/>
      </c>
      <c r="R49" s="27"/>
      <c r="S49" s="26" t="str">
        <f t="shared" si="10"/>
        <v/>
      </c>
      <c r="T49" s="26" t="str">
        <f t="shared" si="11"/>
        <v/>
      </c>
    </row>
    <row r="50" spans="1:20" ht="14.25" customHeight="1" x14ac:dyDescent="0.35">
      <c r="A50" s="23"/>
      <c r="B50" s="10" t="str">
        <f>IFERROR(INDEX('Employee Master'!$B$4:$B$54,MATCH(A50,'Employee Master'!$A$4:$A$54,0)),"")</f>
        <v/>
      </c>
      <c r="C50" s="10" t="str">
        <f>IF($A50="","",Payslip!$E$3)</f>
        <v/>
      </c>
      <c r="D50" s="24" t="str">
        <f>IFERROR(INDEX('Employee Master'!$I$4:$I$54,MATCH(A50,'Employee Master'!$A$4:$A$54,0)),"")</f>
        <v/>
      </c>
      <c r="E50" s="25"/>
      <c r="F50" s="26" t="str">
        <f>IF(D50="","",D50/Setup!$B$10*Setup!$B$12)</f>
        <v/>
      </c>
      <c r="G50" s="26">
        <f t="shared" si="6"/>
        <v>0</v>
      </c>
      <c r="H50" s="25"/>
      <c r="I50" s="26" t="str">
        <f>IF(D50="","",D50/Setup!$B$10*Setup!$B$13)</f>
        <v/>
      </c>
      <c r="J50" s="26">
        <f t="shared" si="7"/>
        <v>0</v>
      </c>
      <c r="K50" s="26">
        <f t="shared" si="8"/>
        <v>0</v>
      </c>
      <c r="L50" s="26" t="str">
        <f>IF(D50="","",MIN(K50,Setup!$B$8)*Setup!$B$17)</f>
        <v/>
      </c>
      <c r="M50" s="26" t="str">
        <f>IF(D50="","",MIN(K50,Setup!$B$8)*Setup!$B$18)</f>
        <v/>
      </c>
      <c r="N50" s="26" t="str">
        <f t="shared" si="9"/>
        <v/>
      </c>
      <c r="O50" s="26" t="str">
        <f>IF(D50="","",MAX(N50-Setup!$B$4-(L50*12*0.7),0))</f>
        <v/>
      </c>
      <c r="P50" s="26" t="str">
        <f>IF(D50="","",IF(O50&lt;=(Setup!$B$7-Setup!$B$4),O50*Setup!$B$5/12,((Setup!$B$7-Setup!$B$4)*Setup!$B$5+(O50-(Setup!$B$7-Setup!$B$4))*Setup!$B$6)/12))</f>
        <v/>
      </c>
      <c r="Q50" s="26" t="str">
        <f>IF(D50="","",IF(K50&gt;Setup!$B$16,Setup!$B$15*52/12,Setup!$B$14*52/12))</f>
        <v/>
      </c>
      <c r="R50" s="27"/>
      <c r="S50" s="26" t="str">
        <f t="shared" si="10"/>
        <v/>
      </c>
      <c r="T50" s="26" t="str">
        <f t="shared" si="11"/>
        <v/>
      </c>
    </row>
    <row r="51" spans="1:20" ht="14.25" customHeight="1" x14ac:dyDescent="0.35">
      <c r="A51" s="23"/>
      <c r="B51" s="10" t="str">
        <f>IFERROR(INDEX('Employee Master'!$B$4:$B$54,MATCH(A51,'Employee Master'!$A$4:$A$54,0)),"")</f>
        <v/>
      </c>
      <c r="C51" s="10" t="str">
        <f>IF($A51="","",Payslip!$E$3)</f>
        <v/>
      </c>
      <c r="D51" s="24" t="str">
        <f>IFERROR(INDEX('Employee Master'!$I$4:$I$54,MATCH(A51,'Employee Master'!$A$4:$A$54,0)),"")</f>
        <v/>
      </c>
      <c r="E51" s="25"/>
      <c r="F51" s="26" t="str">
        <f>IF(D51="","",D51/Setup!$B$10*Setup!$B$12)</f>
        <v/>
      </c>
      <c r="G51" s="26">
        <f t="shared" si="6"/>
        <v>0</v>
      </c>
      <c r="H51" s="25"/>
      <c r="I51" s="26" t="str">
        <f>IF(D51="","",D51/Setup!$B$10*Setup!$B$13)</f>
        <v/>
      </c>
      <c r="J51" s="26">
        <f t="shared" si="7"/>
        <v>0</v>
      </c>
      <c r="K51" s="26">
        <f t="shared" si="8"/>
        <v>0</v>
      </c>
      <c r="L51" s="26" t="str">
        <f>IF(D51="","",MIN(K51,Setup!$B$8)*Setup!$B$17)</f>
        <v/>
      </c>
      <c r="M51" s="26" t="str">
        <f>IF(D51="","",MIN(K51,Setup!$B$8)*Setup!$B$18)</f>
        <v/>
      </c>
      <c r="N51" s="26" t="str">
        <f t="shared" si="9"/>
        <v/>
      </c>
      <c r="O51" s="26" t="str">
        <f>IF(D51="","",MAX(N51-Setup!$B$4-(L51*12*0.7),0))</f>
        <v/>
      </c>
      <c r="P51" s="26" t="str">
        <f>IF(D51="","",IF(O51&lt;=(Setup!$B$7-Setup!$B$4),O51*Setup!$B$5/12,((Setup!$B$7-Setup!$B$4)*Setup!$B$5+(O51-(Setup!$B$7-Setup!$B$4))*Setup!$B$6)/12))</f>
        <v/>
      </c>
      <c r="Q51" s="26" t="str">
        <f>IF(D51="","",IF(K51&gt;Setup!$B$16,Setup!$B$15*52/12,Setup!$B$14*52/12))</f>
        <v/>
      </c>
      <c r="R51" s="27"/>
      <c r="S51" s="26" t="str">
        <f t="shared" si="10"/>
        <v/>
      </c>
      <c r="T51" s="26" t="str">
        <f t="shared" si="11"/>
        <v/>
      </c>
    </row>
    <row r="52" spans="1:20" ht="14.25" customHeight="1" x14ac:dyDescent="0.35">
      <c r="A52" s="23"/>
      <c r="B52" s="10" t="str">
        <f>IFERROR(INDEX('Employee Master'!$B$4:$B$54,MATCH(A52,'Employee Master'!$A$4:$A$54,0)),"")</f>
        <v/>
      </c>
      <c r="C52" s="10" t="str">
        <f>IF($A52="","",Payslip!$E$3)</f>
        <v/>
      </c>
      <c r="D52" s="24" t="str">
        <f>IFERROR(INDEX('Employee Master'!$I$4:$I$54,MATCH(A52,'Employee Master'!$A$4:$A$54,0)),"")</f>
        <v/>
      </c>
      <c r="E52" s="25"/>
      <c r="F52" s="26" t="str">
        <f>IF(D52="","",D52/Setup!$B$10*Setup!$B$12)</f>
        <v/>
      </c>
      <c r="G52" s="26">
        <f t="shared" si="6"/>
        <v>0</v>
      </c>
      <c r="H52" s="25"/>
      <c r="I52" s="26" t="str">
        <f>IF(D52="","",D52/Setup!$B$10*Setup!$B$13)</f>
        <v/>
      </c>
      <c r="J52" s="26">
        <f t="shared" si="7"/>
        <v>0</v>
      </c>
      <c r="K52" s="26">
        <f t="shared" si="8"/>
        <v>0</v>
      </c>
      <c r="L52" s="26" t="str">
        <f>IF(D52="","",MIN(K52,Setup!$B$8)*Setup!$B$17)</f>
        <v/>
      </c>
      <c r="M52" s="26" t="str">
        <f>IF(D52="","",MIN(K52,Setup!$B$8)*Setup!$B$18)</f>
        <v/>
      </c>
      <c r="N52" s="26" t="str">
        <f t="shared" si="9"/>
        <v/>
      </c>
      <c r="O52" s="26" t="str">
        <f>IF(D52="","",MAX(N52-Setup!$B$4-(L52*12*0.7),0))</f>
        <v/>
      </c>
      <c r="P52" s="26" t="str">
        <f>IF(D52="","",IF(O52&lt;=(Setup!$B$7-Setup!$B$4),O52*Setup!$B$5/12,((Setup!$B$7-Setup!$B$4)*Setup!$B$5+(O52-(Setup!$B$7-Setup!$B$4))*Setup!$B$6)/12))</f>
        <v/>
      </c>
      <c r="Q52" s="26" t="str">
        <f>IF(D52="","",IF(K52&gt;Setup!$B$16,Setup!$B$15*52/12,Setup!$B$14*52/12))</f>
        <v/>
      </c>
      <c r="R52" s="27"/>
      <c r="S52" s="26" t="str">
        <f t="shared" si="10"/>
        <v/>
      </c>
      <c r="T52" s="26" t="str">
        <f t="shared" si="11"/>
        <v/>
      </c>
    </row>
    <row r="53" spans="1:20" ht="14.25" customHeight="1" x14ac:dyDescent="0.35">
      <c r="A53" s="23"/>
      <c r="B53" s="10" t="str">
        <f>IFERROR(INDEX('Employee Master'!$B$4:$B$54,MATCH(A53,'Employee Master'!$A$4:$A$54,0)),"")</f>
        <v/>
      </c>
      <c r="C53" s="10" t="str">
        <f>IF($A53="","",Payslip!$E$3)</f>
        <v/>
      </c>
      <c r="D53" s="24" t="str">
        <f>IFERROR(INDEX('Employee Master'!$I$4:$I$54,MATCH(A53,'Employee Master'!$A$4:$A$54,0)),"")</f>
        <v/>
      </c>
      <c r="E53" s="25"/>
      <c r="F53" s="26" t="str">
        <f>IF(D53="","",D53/Setup!$B$10*Setup!$B$12)</f>
        <v/>
      </c>
      <c r="G53" s="26">
        <f t="shared" si="6"/>
        <v>0</v>
      </c>
      <c r="H53" s="25"/>
      <c r="I53" s="26" t="str">
        <f>IF(D53="","",D53/Setup!$B$10*Setup!$B$13)</f>
        <v/>
      </c>
      <c r="J53" s="26">
        <f t="shared" si="7"/>
        <v>0</v>
      </c>
      <c r="K53" s="26">
        <f t="shared" si="8"/>
        <v>0</v>
      </c>
      <c r="L53" s="26" t="str">
        <f>IF(D53="","",MIN(K53,Setup!$B$8)*Setup!$B$17)</f>
        <v/>
      </c>
      <c r="M53" s="26" t="str">
        <f>IF(D53="","",MIN(K53,Setup!$B$8)*Setup!$B$18)</f>
        <v/>
      </c>
      <c r="N53" s="26" t="str">
        <f t="shared" si="9"/>
        <v/>
      </c>
      <c r="O53" s="26" t="str">
        <f>IF(D53="","",MAX(N53-Setup!$B$4-(L53*12*0.7),0))</f>
        <v/>
      </c>
      <c r="P53" s="26" t="str">
        <f>IF(D53="","",IF(O53&lt;=(Setup!$B$7-Setup!$B$4),O53*Setup!$B$5/12,((Setup!$B$7-Setup!$B$4)*Setup!$B$5+(O53-(Setup!$B$7-Setup!$B$4))*Setup!$B$6)/12))</f>
        <v/>
      </c>
      <c r="Q53" s="26" t="str">
        <f>IF(D53="","",IF(K53&gt;Setup!$B$16,Setup!$B$15*52/12,Setup!$B$14*52/12))</f>
        <v/>
      </c>
      <c r="R53" s="27"/>
      <c r="S53" s="26" t="str">
        <f t="shared" si="10"/>
        <v/>
      </c>
      <c r="T53" s="26" t="str">
        <f t="shared" si="11"/>
        <v/>
      </c>
    </row>
    <row r="54" spans="1:20" ht="14.25" customHeight="1" x14ac:dyDescent="0.35">
      <c r="A54" s="23"/>
      <c r="B54" s="10" t="str">
        <f>IFERROR(INDEX('Employee Master'!$B$4:$B$54,MATCH(A54,'Employee Master'!$A$4:$A$54,0)),"")</f>
        <v/>
      </c>
      <c r="C54" s="10" t="str">
        <f>IF($A54="","",Payslip!$E$3)</f>
        <v/>
      </c>
      <c r="D54" s="24" t="str">
        <f>IFERROR(INDEX('Employee Master'!$I$4:$I$54,MATCH(A54,'Employee Master'!$A$4:$A$54,0)),"")</f>
        <v/>
      </c>
      <c r="E54" s="25"/>
      <c r="F54" s="26" t="str">
        <f>IF(D54="","",D54/Setup!$B$10*Setup!$B$12)</f>
        <v/>
      </c>
      <c r="G54" s="26">
        <f t="shared" si="6"/>
        <v>0</v>
      </c>
      <c r="H54" s="25"/>
      <c r="I54" s="26" t="str">
        <f>IF(D54="","",D54/Setup!$B$10*Setup!$B$13)</f>
        <v/>
      </c>
      <c r="J54" s="26">
        <f t="shared" si="7"/>
        <v>0</v>
      </c>
      <c r="K54" s="26">
        <f t="shared" si="8"/>
        <v>0</v>
      </c>
      <c r="L54" s="26" t="str">
        <f>IF(D54="","",MIN(K54,Setup!$B$8)*Setup!$B$17)</f>
        <v/>
      </c>
      <c r="M54" s="26" t="str">
        <f>IF(D54="","",MIN(K54,Setup!$B$8)*Setup!$B$18)</f>
        <v/>
      </c>
      <c r="N54" s="26" t="str">
        <f t="shared" si="9"/>
        <v/>
      </c>
      <c r="O54" s="26" t="str">
        <f>IF(D54="","",MAX(N54-Setup!$B$4-(L54*12*0.7),0))</f>
        <v/>
      </c>
      <c r="P54" s="26" t="str">
        <f>IF(D54="","",IF(O54&lt;=(Setup!$B$7-Setup!$B$4),O54*Setup!$B$5/12,((Setup!$B$7-Setup!$B$4)*Setup!$B$5+(O54-(Setup!$B$7-Setup!$B$4))*Setup!$B$6)/12))</f>
        <v/>
      </c>
      <c r="Q54" s="26" t="str">
        <f>IF(D54="","",IF(K54&gt;Setup!$B$16,Setup!$B$15*52/12,Setup!$B$14*52/12))</f>
        <v/>
      </c>
      <c r="R54" s="27"/>
      <c r="S54" s="26" t="str">
        <f t="shared" si="10"/>
        <v/>
      </c>
      <c r="T54" s="26" t="str">
        <f t="shared" si="11"/>
        <v/>
      </c>
    </row>
    <row r="55" spans="1:20" ht="14.25" customHeight="1" x14ac:dyDescent="0.35">
      <c r="A55" s="23"/>
      <c r="B55" s="10" t="str">
        <f>IFERROR(INDEX('Employee Master'!$B$4:$B$54,MATCH(A55,'Employee Master'!$A$4:$A$54,0)),"")</f>
        <v/>
      </c>
      <c r="C55" s="10" t="str">
        <f>IF($A55="","",Payslip!$E$3)</f>
        <v/>
      </c>
      <c r="D55" s="24" t="str">
        <f>IFERROR(INDEX('Employee Master'!$I$4:$I$54,MATCH(A55,'Employee Master'!$A$4:$A$54,0)),"")</f>
        <v/>
      </c>
      <c r="E55" s="25"/>
      <c r="F55" s="26" t="str">
        <f>IF(D55="","",D55/Setup!$B$10*Setup!$B$12)</f>
        <v/>
      </c>
      <c r="G55" s="26">
        <f t="shared" si="6"/>
        <v>0</v>
      </c>
      <c r="H55" s="25"/>
      <c r="I55" s="26" t="str">
        <f>IF(D55="","",D55/Setup!$B$10*Setup!$B$13)</f>
        <v/>
      </c>
      <c r="J55" s="26">
        <f t="shared" si="7"/>
        <v>0</v>
      </c>
      <c r="K55" s="26">
        <f t="shared" si="8"/>
        <v>0</v>
      </c>
      <c r="L55" s="26" t="str">
        <f>IF(D55="","",MIN(K55,Setup!$B$8)*Setup!$B$17)</f>
        <v/>
      </c>
      <c r="M55" s="26" t="str">
        <f>IF(D55="","",MIN(K55,Setup!$B$8)*Setup!$B$18)</f>
        <v/>
      </c>
      <c r="N55" s="26" t="str">
        <f t="shared" si="9"/>
        <v/>
      </c>
      <c r="O55" s="26" t="str">
        <f>IF(D55="","",MAX(N55-Setup!$B$4-(L55*12*0.7),0))</f>
        <v/>
      </c>
      <c r="P55" s="26" t="str">
        <f>IF(D55="","",IF(O55&lt;=(Setup!$B$7-Setup!$B$4),O55*Setup!$B$5/12,((Setup!$B$7-Setup!$B$4)*Setup!$B$5+(O55-(Setup!$B$7-Setup!$B$4))*Setup!$B$6)/12))</f>
        <v/>
      </c>
      <c r="Q55" s="26" t="str">
        <f>IF(D55="","",IF(K55&gt;Setup!$B$16,Setup!$B$15*52/12,Setup!$B$14*52/12))</f>
        <v/>
      </c>
      <c r="R55" s="27"/>
      <c r="S55" s="26" t="str">
        <f t="shared" si="10"/>
        <v/>
      </c>
      <c r="T55" s="26" t="str">
        <f t="shared" si="11"/>
        <v/>
      </c>
    </row>
    <row r="56" spans="1:20" ht="14.25" customHeight="1" x14ac:dyDescent="0.35">
      <c r="A56" s="23"/>
      <c r="B56" s="10" t="str">
        <f>IFERROR(INDEX('Employee Master'!$B$4:$B$54,MATCH(A56,'Employee Master'!$A$4:$A$54,0)),"")</f>
        <v/>
      </c>
      <c r="C56" s="10" t="str">
        <f>IF($A56="","",Payslip!$E$3)</f>
        <v/>
      </c>
      <c r="D56" s="24" t="str">
        <f>IFERROR(INDEX('Employee Master'!$I$4:$I$54,MATCH(A56,'Employee Master'!$A$4:$A$54,0)),"")</f>
        <v/>
      </c>
      <c r="E56" s="25"/>
      <c r="F56" s="26" t="str">
        <f>IF(D56="","",D56/Setup!$B$10*Setup!$B$12)</f>
        <v/>
      </c>
      <c r="G56" s="26">
        <f t="shared" si="6"/>
        <v>0</v>
      </c>
      <c r="H56" s="25"/>
      <c r="I56" s="26" t="str">
        <f>IF(D56="","",D56/Setup!$B$10*Setup!$B$13)</f>
        <v/>
      </c>
      <c r="J56" s="26">
        <f t="shared" si="7"/>
        <v>0</v>
      </c>
      <c r="K56" s="26">
        <f t="shared" si="8"/>
        <v>0</v>
      </c>
      <c r="L56" s="26" t="str">
        <f>IF(D56="","",MIN(K56,Setup!$B$8)*Setup!$B$17)</f>
        <v/>
      </c>
      <c r="M56" s="26" t="str">
        <f>IF(D56="","",MIN(K56,Setup!$B$8)*Setup!$B$18)</f>
        <v/>
      </c>
      <c r="N56" s="26" t="str">
        <f t="shared" si="9"/>
        <v/>
      </c>
      <c r="O56" s="26" t="str">
        <f>IF(D56="","",MAX(N56-Setup!$B$4-(L56*12*0.7),0))</f>
        <v/>
      </c>
      <c r="P56" s="26" t="str">
        <f>IF(D56="","",IF(O56&lt;=(Setup!$B$7-Setup!$B$4),O56*Setup!$B$5/12,((Setup!$B$7-Setup!$B$4)*Setup!$B$5+(O56-(Setup!$B$7-Setup!$B$4))*Setup!$B$6)/12))</f>
        <v/>
      </c>
      <c r="Q56" s="26" t="str">
        <f>IF(D56="","",IF(K56&gt;Setup!$B$16,Setup!$B$15*52/12,Setup!$B$14*52/12))</f>
        <v/>
      </c>
      <c r="R56" s="27"/>
      <c r="S56" s="26" t="str">
        <f t="shared" si="10"/>
        <v/>
      </c>
      <c r="T56" s="26" t="str">
        <f t="shared" si="11"/>
        <v/>
      </c>
    </row>
    <row r="57" spans="1:20" ht="14.25" customHeight="1" x14ac:dyDescent="0.35">
      <c r="A57" s="23"/>
      <c r="B57" s="10" t="str">
        <f>IFERROR(INDEX('Employee Master'!$B$4:$B$54,MATCH(A57,'Employee Master'!$A$4:$A$54,0)),"")</f>
        <v/>
      </c>
      <c r="C57" s="10" t="str">
        <f>IF($A57="","",Payslip!$E$3)</f>
        <v/>
      </c>
      <c r="D57" s="24" t="str">
        <f>IFERROR(INDEX('Employee Master'!$I$4:$I$54,MATCH(A57,'Employee Master'!$A$4:$A$54,0)),"")</f>
        <v/>
      </c>
      <c r="E57" s="25"/>
      <c r="F57" s="26" t="str">
        <f>IF(D57="","",D57/Setup!$B$10*Setup!$B$12)</f>
        <v/>
      </c>
      <c r="G57" s="26">
        <f t="shared" si="6"/>
        <v>0</v>
      </c>
      <c r="H57" s="25"/>
      <c r="I57" s="26" t="str">
        <f>IF(D57="","",D57/Setup!$B$10*Setup!$B$13)</f>
        <v/>
      </c>
      <c r="J57" s="26">
        <f t="shared" si="7"/>
        <v>0</v>
      </c>
      <c r="K57" s="26">
        <f t="shared" si="8"/>
        <v>0</v>
      </c>
      <c r="L57" s="26" t="str">
        <f>IF(D57="","",MIN(K57,Setup!$B$8)*Setup!$B$17)</f>
        <v/>
      </c>
      <c r="M57" s="26" t="str">
        <f>IF(D57="","",MIN(K57,Setup!$B$8)*Setup!$B$18)</f>
        <v/>
      </c>
      <c r="N57" s="26" t="str">
        <f t="shared" si="9"/>
        <v/>
      </c>
      <c r="O57" s="26" t="str">
        <f>IF(D57="","",MAX(N57-Setup!$B$4-(L57*12*0.7),0))</f>
        <v/>
      </c>
      <c r="P57" s="26" t="str">
        <f>IF(D57="","",IF(O57&lt;=(Setup!$B$7-Setup!$B$4),O57*Setup!$B$5/12,((Setup!$B$7-Setup!$B$4)*Setup!$B$5+(O57-(Setup!$B$7-Setup!$B$4))*Setup!$B$6)/12))</f>
        <v/>
      </c>
      <c r="Q57" s="26" t="str">
        <f>IF(D57="","",IF(K57&gt;Setup!$B$16,Setup!$B$15*52/12,Setup!$B$14*52/12))</f>
        <v/>
      </c>
      <c r="R57" s="27"/>
      <c r="S57" s="26" t="str">
        <f t="shared" si="10"/>
        <v/>
      </c>
      <c r="T57" s="26" t="str">
        <f t="shared" si="11"/>
        <v/>
      </c>
    </row>
    <row r="58" spans="1:20" ht="14.25" customHeight="1" x14ac:dyDescent="0.35">
      <c r="A58" s="23"/>
      <c r="B58" s="10" t="str">
        <f>IFERROR(INDEX('Employee Master'!$B$4:$B$54,MATCH(A58,'Employee Master'!$A$4:$A$54,0)),"")</f>
        <v/>
      </c>
      <c r="C58" s="10" t="str">
        <f>IF($A58="","",Payslip!$E$3)</f>
        <v/>
      </c>
      <c r="D58" s="24" t="str">
        <f>IFERROR(INDEX('Employee Master'!$I$4:$I$54,MATCH(A58,'Employee Master'!$A$4:$A$54,0)),"")</f>
        <v/>
      </c>
      <c r="E58" s="25"/>
      <c r="F58" s="26" t="str">
        <f>IF(D58="","",D58/Setup!$B$10*Setup!$B$12)</f>
        <v/>
      </c>
      <c r="G58" s="26">
        <f t="shared" si="6"/>
        <v>0</v>
      </c>
      <c r="H58" s="25"/>
      <c r="I58" s="26" t="str">
        <f>IF(D58="","",D58/Setup!$B$10*Setup!$B$13)</f>
        <v/>
      </c>
      <c r="J58" s="26">
        <f t="shared" si="7"/>
        <v>0</v>
      </c>
      <c r="K58" s="26">
        <f t="shared" si="8"/>
        <v>0</v>
      </c>
      <c r="L58" s="26" t="str">
        <f>IF(D58="","",MIN(K58,Setup!$B$8)*Setup!$B$17)</f>
        <v/>
      </c>
      <c r="M58" s="26" t="str">
        <f>IF(D58="","",MIN(K58,Setup!$B$8)*Setup!$B$18)</f>
        <v/>
      </c>
      <c r="N58" s="26" t="str">
        <f t="shared" si="9"/>
        <v/>
      </c>
      <c r="O58" s="26" t="str">
        <f>IF(D58="","",MAX(N58-Setup!$B$4-(L58*12*0.7),0))</f>
        <v/>
      </c>
      <c r="P58" s="26" t="str">
        <f>IF(D58="","",IF(O58&lt;=(Setup!$B$7-Setup!$B$4),O58*Setup!$B$5/12,((Setup!$B$7-Setup!$B$4)*Setup!$B$5+(O58-(Setup!$B$7-Setup!$B$4))*Setup!$B$6)/12))</f>
        <v/>
      </c>
      <c r="Q58" s="26" t="str">
        <f>IF(D58="","",IF(K58&gt;Setup!$B$16,Setup!$B$15*52/12,Setup!$B$14*52/12))</f>
        <v/>
      </c>
      <c r="R58" s="27"/>
      <c r="S58" s="26" t="str">
        <f t="shared" si="10"/>
        <v/>
      </c>
      <c r="T58" s="26" t="str">
        <f t="shared" si="11"/>
        <v/>
      </c>
    </row>
    <row r="59" spans="1:20" ht="14.25" customHeight="1" x14ac:dyDescent="0.35">
      <c r="A59" s="23"/>
      <c r="B59" s="10" t="str">
        <f>IFERROR(INDEX('Employee Master'!$B$4:$B$54,MATCH(A59,'Employee Master'!$A$4:$A$54,0)),"")</f>
        <v/>
      </c>
      <c r="C59" s="10" t="str">
        <f>IF($A59="","",Payslip!$E$3)</f>
        <v/>
      </c>
      <c r="D59" s="24" t="str">
        <f>IFERROR(INDEX('Employee Master'!$I$4:$I$54,MATCH(A59,'Employee Master'!$A$4:$A$54,0)),"")</f>
        <v/>
      </c>
      <c r="E59" s="25"/>
      <c r="F59" s="26" t="str">
        <f>IF(D59="","",D59/Setup!$B$10*Setup!$B$12)</f>
        <v/>
      </c>
      <c r="G59" s="26">
        <f t="shared" si="6"/>
        <v>0</v>
      </c>
      <c r="H59" s="25"/>
      <c r="I59" s="26" t="str">
        <f>IF(D59="","",D59/Setup!$B$10*Setup!$B$13)</f>
        <v/>
      </c>
      <c r="J59" s="26">
        <f t="shared" si="7"/>
        <v>0</v>
      </c>
      <c r="K59" s="26">
        <f t="shared" si="8"/>
        <v>0</v>
      </c>
      <c r="L59" s="26" t="str">
        <f>IF(D59="","",MIN(K59,Setup!$B$8)*Setup!$B$17)</f>
        <v/>
      </c>
      <c r="M59" s="26" t="str">
        <f>IF(D59="","",MIN(K59,Setup!$B$8)*Setup!$B$18)</f>
        <v/>
      </c>
      <c r="N59" s="26" t="str">
        <f t="shared" si="9"/>
        <v/>
      </c>
      <c r="O59" s="26" t="str">
        <f>IF(D59="","",MAX(N59-Setup!$B$4-(L59*12*0.7),0))</f>
        <v/>
      </c>
      <c r="P59" s="26" t="str">
        <f>IF(D59="","",IF(O59&lt;=(Setup!$B$7-Setup!$B$4),O59*Setup!$B$5/12,((Setup!$B$7-Setup!$B$4)*Setup!$B$5+(O59-(Setup!$B$7-Setup!$B$4))*Setup!$B$6)/12))</f>
        <v/>
      </c>
      <c r="Q59" s="26" t="str">
        <f>IF(D59="","",IF(K59&gt;Setup!$B$16,Setup!$B$15*52/12,Setup!$B$14*52/12))</f>
        <v/>
      </c>
      <c r="R59" s="27"/>
      <c r="S59" s="26" t="str">
        <f t="shared" si="10"/>
        <v/>
      </c>
      <c r="T59" s="26" t="str">
        <f t="shared" si="11"/>
        <v/>
      </c>
    </row>
    <row r="60" spans="1:20" ht="14.25" customHeight="1" x14ac:dyDescent="0.35">
      <c r="A60" s="23"/>
      <c r="B60" s="10" t="str">
        <f>IFERROR(INDEX('Employee Master'!$B$4:$B$54,MATCH(A60,'Employee Master'!$A$4:$A$54,0)),"")</f>
        <v/>
      </c>
      <c r="C60" s="10" t="str">
        <f>IF($A60="","",Payslip!$E$3)</f>
        <v/>
      </c>
      <c r="D60" s="24" t="str">
        <f>IFERROR(INDEX('Employee Master'!$I$4:$I$54,MATCH(A60,'Employee Master'!$A$4:$A$54,0)),"")</f>
        <v/>
      </c>
      <c r="E60" s="25"/>
      <c r="F60" s="26" t="str">
        <f>IF(D60="","",D60/Setup!$B$10*Setup!$B$12)</f>
        <v/>
      </c>
      <c r="G60" s="26">
        <f t="shared" si="6"/>
        <v>0</v>
      </c>
      <c r="H60" s="25"/>
      <c r="I60" s="26" t="str">
        <f>IF(D60="","",D60/Setup!$B$10*Setup!$B$13)</f>
        <v/>
      </c>
      <c r="J60" s="26">
        <f t="shared" si="7"/>
        <v>0</v>
      </c>
      <c r="K60" s="26">
        <f t="shared" si="8"/>
        <v>0</v>
      </c>
      <c r="L60" s="26" t="str">
        <f>IF(D60="","",MIN(K60,Setup!$B$8)*Setup!$B$17)</f>
        <v/>
      </c>
      <c r="M60" s="26" t="str">
        <f>IF(D60="","",MIN(K60,Setup!$B$8)*Setup!$B$18)</f>
        <v/>
      </c>
      <c r="N60" s="26" t="str">
        <f t="shared" si="9"/>
        <v/>
      </c>
      <c r="O60" s="26" t="str">
        <f>IF(D60="","",MAX(N60-Setup!$B$4-(L60*12*0.7),0))</f>
        <v/>
      </c>
      <c r="P60" s="26" t="str">
        <f>IF(D60="","",IF(O60&lt;=(Setup!$B$7-Setup!$B$4),O60*Setup!$B$5/12,((Setup!$B$7-Setup!$B$4)*Setup!$B$5+(O60-(Setup!$B$7-Setup!$B$4))*Setup!$B$6)/12))</f>
        <v/>
      </c>
      <c r="Q60" s="26" t="str">
        <f>IF(D60="","",IF(K60&gt;Setup!$B$16,Setup!$B$15*52/12,Setup!$B$14*52/12))</f>
        <v/>
      </c>
      <c r="R60" s="27"/>
      <c r="S60" s="26" t="str">
        <f t="shared" si="10"/>
        <v/>
      </c>
      <c r="T60" s="26" t="str">
        <f t="shared" si="11"/>
        <v/>
      </c>
    </row>
    <row r="61" spans="1:20" ht="14.25" customHeight="1" x14ac:dyDescent="0.35">
      <c r="A61" s="23"/>
      <c r="B61" s="10" t="str">
        <f>IFERROR(INDEX('Employee Master'!$B$4:$B$54,MATCH(A61,'Employee Master'!$A$4:$A$54,0)),"")</f>
        <v/>
      </c>
      <c r="C61" s="10" t="str">
        <f>IF($A61="","",Payslip!$E$3)</f>
        <v/>
      </c>
      <c r="D61" s="24" t="str">
        <f>IFERROR(INDEX('Employee Master'!$I$4:$I$54,MATCH(A61,'Employee Master'!$A$4:$A$54,0)),"")</f>
        <v/>
      </c>
      <c r="E61" s="25"/>
      <c r="F61" s="26" t="str">
        <f>IF(D61="","",D61/Setup!$B$10*Setup!$B$12)</f>
        <v/>
      </c>
      <c r="G61" s="26">
        <f t="shared" si="6"/>
        <v>0</v>
      </c>
      <c r="H61" s="25"/>
      <c r="I61" s="26" t="str">
        <f>IF(D61="","",D61/Setup!$B$10*Setup!$B$13)</f>
        <v/>
      </c>
      <c r="J61" s="26">
        <f t="shared" si="7"/>
        <v>0</v>
      </c>
      <c r="K61" s="26">
        <f t="shared" si="8"/>
        <v>0</v>
      </c>
      <c r="L61" s="26" t="str">
        <f>IF(D61="","",MIN(K61,Setup!$B$8)*Setup!$B$17)</f>
        <v/>
      </c>
      <c r="M61" s="26" t="str">
        <f>IF(D61="","",MIN(K61,Setup!$B$8)*Setup!$B$18)</f>
        <v/>
      </c>
      <c r="N61" s="26" t="str">
        <f t="shared" si="9"/>
        <v/>
      </c>
      <c r="O61" s="26" t="str">
        <f>IF(D61="","",MAX(N61-Setup!$B$4-(L61*12*0.7),0))</f>
        <v/>
      </c>
      <c r="P61" s="26" t="str">
        <f>IF(D61="","",IF(O61&lt;=(Setup!$B$7-Setup!$B$4),O61*Setup!$B$5/12,((Setup!$B$7-Setup!$B$4)*Setup!$B$5+(O61-(Setup!$B$7-Setup!$B$4))*Setup!$B$6)/12))</f>
        <v/>
      </c>
      <c r="Q61" s="26" t="str">
        <f>IF(D61="","",IF(K61&gt;Setup!$B$16,Setup!$B$15*52/12,Setup!$B$14*52/12))</f>
        <v/>
      </c>
      <c r="R61" s="27"/>
      <c r="S61" s="26" t="str">
        <f t="shared" si="10"/>
        <v/>
      </c>
      <c r="T61" s="26" t="str">
        <f t="shared" si="11"/>
        <v/>
      </c>
    </row>
    <row r="62" spans="1:20" ht="14.25" customHeight="1" x14ac:dyDescent="0.35">
      <c r="A62" s="23"/>
      <c r="B62" s="10" t="str">
        <f>IFERROR(INDEX('Employee Master'!$B$4:$B$54,MATCH(A62,'Employee Master'!$A$4:$A$54,0)),"")</f>
        <v/>
      </c>
      <c r="C62" s="10" t="str">
        <f>IF($A62="","",Payslip!$E$3)</f>
        <v/>
      </c>
      <c r="D62" s="24" t="str">
        <f>IFERROR(INDEX('Employee Master'!$I$4:$I$54,MATCH(A62,'Employee Master'!$A$4:$A$54,0)),"")</f>
        <v/>
      </c>
      <c r="E62" s="25"/>
      <c r="F62" s="26" t="str">
        <f>IF(D62="","",D62/Setup!$B$10*Setup!$B$12)</f>
        <v/>
      </c>
      <c r="G62" s="26">
        <f t="shared" si="6"/>
        <v>0</v>
      </c>
      <c r="H62" s="25"/>
      <c r="I62" s="26" t="str">
        <f>IF(D62="","",D62/Setup!$B$10*Setup!$B$13)</f>
        <v/>
      </c>
      <c r="J62" s="26">
        <f t="shared" si="7"/>
        <v>0</v>
      </c>
      <c r="K62" s="26">
        <f t="shared" si="8"/>
        <v>0</v>
      </c>
      <c r="L62" s="26" t="str">
        <f>IF(D62="","",MIN(K62,Setup!$B$8)*Setup!$B$17)</f>
        <v/>
      </c>
      <c r="M62" s="26" t="str">
        <f>IF(D62="","",MIN(K62,Setup!$B$8)*Setup!$B$18)</f>
        <v/>
      </c>
      <c r="N62" s="26" t="str">
        <f t="shared" si="9"/>
        <v/>
      </c>
      <c r="O62" s="26" t="str">
        <f>IF(D62="","",MAX(N62-Setup!$B$4-(L62*12*0.7),0))</f>
        <v/>
      </c>
      <c r="P62" s="26" t="str">
        <f>IF(D62="","",IF(O62&lt;=(Setup!$B$7-Setup!$B$4),O62*Setup!$B$5/12,((Setup!$B$7-Setup!$B$4)*Setup!$B$5+(O62-(Setup!$B$7-Setup!$B$4))*Setup!$B$6)/12))</f>
        <v/>
      </c>
      <c r="Q62" s="26" t="str">
        <f>IF(D62="","",IF(K62&gt;Setup!$B$16,Setup!$B$15*52/12,Setup!$B$14*52/12))</f>
        <v/>
      </c>
      <c r="R62" s="27"/>
      <c r="S62" s="26" t="str">
        <f t="shared" si="10"/>
        <v/>
      </c>
      <c r="T62" s="26" t="str">
        <f t="shared" si="11"/>
        <v/>
      </c>
    </row>
    <row r="63" spans="1:20" ht="14.25" customHeight="1" x14ac:dyDescent="0.35">
      <c r="A63" s="23"/>
      <c r="B63" s="10" t="str">
        <f>IFERROR(INDEX('Employee Master'!$B$4:$B$54,MATCH(A63,'Employee Master'!$A$4:$A$54,0)),"")</f>
        <v/>
      </c>
      <c r="C63" s="10" t="str">
        <f>IF($A63="","",Payslip!$E$3)</f>
        <v/>
      </c>
      <c r="D63" s="24" t="str">
        <f>IFERROR(INDEX('Employee Master'!$I$4:$I$54,MATCH(A63,'Employee Master'!$A$4:$A$54,0)),"")</f>
        <v/>
      </c>
      <c r="E63" s="25"/>
      <c r="F63" s="26" t="str">
        <f>IF(D63="","",D63/Setup!$B$10*Setup!$B$12)</f>
        <v/>
      </c>
      <c r="G63" s="26">
        <f t="shared" si="6"/>
        <v>0</v>
      </c>
      <c r="H63" s="25"/>
      <c r="I63" s="26" t="str">
        <f>IF(D63="","",D63/Setup!$B$10*Setup!$B$13)</f>
        <v/>
      </c>
      <c r="J63" s="26">
        <f t="shared" si="7"/>
        <v>0</v>
      </c>
      <c r="K63" s="26">
        <f t="shared" si="8"/>
        <v>0</v>
      </c>
      <c r="L63" s="26" t="str">
        <f>IF(D63="","",MIN(K63,Setup!$B$8)*Setup!$B$17)</f>
        <v/>
      </c>
      <c r="M63" s="26" t="str">
        <f>IF(D63="","",MIN(K63,Setup!$B$8)*Setup!$B$18)</f>
        <v/>
      </c>
      <c r="N63" s="26" t="str">
        <f t="shared" si="9"/>
        <v/>
      </c>
      <c r="O63" s="26" t="str">
        <f>IF(D63="","",MAX(N63-Setup!$B$4-(L63*12*0.7),0))</f>
        <v/>
      </c>
      <c r="P63" s="26" t="str">
        <f>IF(D63="","",IF(O63&lt;=(Setup!$B$7-Setup!$B$4),O63*Setup!$B$5/12,((Setup!$B$7-Setup!$B$4)*Setup!$B$5+(O63-(Setup!$B$7-Setup!$B$4))*Setup!$B$6)/12))</f>
        <v/>
      </c>
      <c r="Q63" s="26" t="str">
        <f>IF(D63="","",IF(K63&gt;Setup!$B$16,Setup!$B$15*52/12,Setup!$B$14*52/12))</f>
        <v/>
      </c>
      <c r="R63" s="27"/>
      <c r="S63" s="26" t="str">
        <f t="shared" si="10"/>
        <v/>
      </c>
      <c r="T63" s="26" t="str">
        <f t="shared" si="11"/>
        <v/>
      </c>
    </row>
    <row r="64" spans="1:20" ht="14.25" customHeight="1" x14ac:dyDescent="0.35">
      <c r="A64" s="23"/>
      <c r="B64" s="10" t="str">
        <f>IFERROR(INDEX('Employee Master'!$B$4:$B$54,MATCH(A64,'Employee Master'!$A$4:$A$54,0)),"")</f>
        <v/>
      </c>
      <c r="C64" s="10" t="str">
        <f>IF($A64="","",Payslip!$E$3)</f>
        <v/>
      </c>
      <c r="D64" s="24" t="str">
        <f>IFERROR(INDEX('Employee Master'!$I$4:$I$54,MATCH(A64,'Employee Master'!$A$4:$A$54,0)),"")</f>
        <v/>
      </c>
      <c r="E64" s="25"/>
      <c r="F64" s="26" t="str">
        <f>IF(D64="","",D64/Setup!$B$10*Setup!$B$12)</f>
        <v/>
      </c>
      <c r="G64" s="26">
        <f t="shared" si="6"/>
        <v>0</v>
      </c>
      <c r="H64" s="25"/>
      <c r="I64" s="26" t="str">
        <f>IF(D64="","",D64/Setup!$B$10*Setup!$B$13)</f>
        <v/>
      </c>
      <c r="J64" s="26">
        <f t="shared" si="7"/>
        <v>0</v>
      </c>
      <c r="K64" s="26">
        <f t="shared" si="8"/>
        <v>0</v>
      </c>
      <c r="L64" s="26" t="str">
        <f>IF(D64="","",MIN(K64,Setup!$B$8)*Setup!$B$17)</f>
        <v/>
      </c>
      <c r="M64" s="26" t="str">
        <f>IF(D64="","",MIN(K64,Setup!$B$8)*Setup!$B$18)</f>
        <v/>
      </c>
      <c r="N64" s="26" t="str">
        <f t="shared" si="9"/>
        <v/>
      </c>
      <c r="O64" s="26" t="str">
        <f>IF(D64="","",MAX(N64-Setup!$B$4-(L64*12*0.7),0))</f>
        <v/>
      </c>
      <c r="P64" s="26" t="str">
        <f>IF(D64="","",IF(O64&lt;=(Setup!$B$7-Setup!$B$4),O64*Setup!$B$5/12,((Setup!$B$7-Setup!$B$4)*Setup!$B$5+(O64-(Setup!$B$7-Setup!$B$4))*Setup!$B$6)/12))</f>
        <v/>
      </c>
      <c r="Q64" s="26" t="str">
        <f>IF(D64="","",IF(K64&gt;Setup!$B$16,Setup!$B$15*52/12,Setup!$B$14*52/12))</f>
        <v/>
      </c>
      <c r="R64" s="27"/>
      <c r="S64" s="26" t="str">
        <f t="shared" si="10"/>
        <v/>
      </c>
      <c r="T64" s="26" t="str">
        <f t="shared" si="11"/>
        <v/>
      </c>
    </row>
    <row r="65" spans="1:20" ht="14.25" customHeight="1" x14ac:dyDescent="0.35">
      <c r="A65" s="23"/>
      <c r="B65" s="10" t="str">
        <f>IFERROR(INDEX('Employee Master'!$B$4:$B$54,MATCH(A65,'Employee Master'!$A$4:$A$54,0)),"")</f>
        <v/>
      </c>
      <c r="C65" s="10" t="str">
        <f>IF($A65="","",Payslip!$E$3)</f>
        <v/>
      </c>
      <c r="D65" s="24" t="str">
        <f>IFERROR(INDEX('Employee Master'!$I$4:$I$54,MATCH(A65,'Employee Master'!$A$4:$A$54,0)),"")</f>
        <v/>
      </c>
      <c r="E65" s="25"/>
      <c r="F65" s="26" t="str">
        <f>IF(D65="","",D65/Setup!$B$10*Setup!$B$12)</f>
        <v/>
      </c>
      <c r="G65" s="26">
        <f t="shared" si="6"/>
        <v>0</v>
      </c>
      <c r="H65" s="25"/>
      <c r="I65" s="26" t="str">
        <f>IF(D65="","",D65/Setup!$B$10*Setup!$B$13)</f>
        <v/>
      </c>
      <c r="J65" s="26">
        <f t="shared" si="7"/>
        <v>0</v>
      </c>
      <c r="K65" s="26">
        <f t="shared" si="8"/>
        <v>0</v>
      </c>
      <c r="L65" s="26" t="str">
        <f>IF(D65="","",MIN(K65,Setup!$B$8)*Setup!$B$17)</f>
        <v/>
      </c>
      <c r="M65" s="26" t="str">
        <f>IF(D65="","",MIN(K65,Setup!$B$8)*Setup!$B$18)</f>
        <v/>
      </c>
      <c r="N65" s="26" t="str">
        <f t="shared" si="9"/>
        <v/>
      </c>
      <c r="O65" s="26" t="str">
        <f>IF(D65="","",MAX(N65-Setup!$B$4-(L65*12*0.7),0))</f>
        <v/>
      </c>
      <c r="P65" s="26" t="str">
        <f>IF(D65="","",IF(O65&lt;=(Setup!$B$7-Setup!$B$4),O65*Setup!$B$5/12,((Setup!$B$7-Setup!$B$4)*Setup!$B$5+(O65-(Setup!$B$7-Setup!$B$4))*Setup!$B$6)/12))</f>
        <v/>
      </c>
      <c r="Q65" s="26" t="str">
        <f>IF(D65="","",IF(K65&gt;Setup!$B$16,Setup!$B$15*52/12,Setup!$B$14*52/12))</f>
        <v/>
      </c>
      <c r="R65" s="27"/>
      <c r="S65" s="26" t="str">
        <f t="shared" si="10"/>
        <v/>
      </c>
      <c r="T65" s="26" t="str">
        <f t="shared" si="11"/>
        <v/>
      </c>
    </row>
    <row r="66" spans="1:20" ht="14.25" customHeight="1" x14ac:dyDescent="0.35">
      <c r="A66" s="23"/>
      <c r="B66" s="10" t="str">
        <f>IFERROR(INDEX('Employee Master'!$B$4:$B$54,MATCH(A66,'Employee Master'!$A$4:$A$54,0)),"")</f>
        <v/>
      </c>
      <c r="C66" s="10" t="str">
        <f>IF($A66="","",Payslip!$E$3)</f>
        <v/>
      </c>
      <c r="D66" s="24" t="str">
        <f>IFERROR(INDEX('Employee Master'!$I$4:$I$54,MATCH(A66,'Employee Master'!$A$4:$A$54,0)),"")</f>
        <v/>
      </c>
      <c r="E66" s="25"/>
      <c r="F66" s="26" t="str">
        <f>IF(D66="","",D66/Setup!$B$10*Setup!$B$12)</f>
        <v/>
      </c>
      <c r="G66" s="26">
        <f t="shared" si="6"/>
        <v>0</v>
      </c>
      <c r="H66" s="25"/>
      <c r="I66" s="26" t="str">
        <f>IF(D66="","",D66/Setup!$B$10*Setup!$B$13)</f>
        <v/>
      </c>
      <c r="J66" s="26">
        <f t="shared" si="7"/>
        <v>0</v>
      </c>
      <c r="K66" s="26">
        <f t="shared" si="8"/>
        <v>0</v>
      </c>
      <c r="L66" s="26" t="str">
        <f>IF(D66="","",MIN(K66,Setup!$B$8)*Setup!$B$17)</f>
        <v/>
      </c>
      <c r="M66" s="26" t="str">
        <f>IF(D66="","",MIN(K66,Setup!$B$8)*Setup!$B$18)</f>
        <v/>
      </c>
      <c r="N66" s="26" t="str">
        <f t="shared" si="9"/>
        <v/>
      </c>
      <c r="O66" s="26" t="str">
        <f>IF(D66="","",MAX(N66-Setup!$B$4-(L66*12*0.7),0))</f>
        <v/>
      </c>
      <c r="P66" s="26" t="str">
        <f>IF(D66="","",IF(O66&lt;=(Setup!$B$7-Setup!$B$4),O66*Setup!$B$5/12,((Setup!$B$7-Setup!$B$4)*Setup!$B$5+(O66-(Setup!$B$7-Setup!$B$4))*Setup!$B$6)/12))</f>
        <v/>
      </c>
      <c r="Q66" s="26" t="str">
        <f>IF(D66="","",IF(K66&gt;Setup!$B$16,Setup!$B$15*52/12,Setup!$B$14*52/12))</f>
        <v/>
      </c>
      <c r="R66" s="27"/>
      <c r="S66" s="26" t="str">
        <f t="shared" si="10"/>
        <v/>
      </c>
      <c r="T66" s="26" t="str">
        <f t="shared" si="11"/>
        <v/>
      </c>
    </row>
    <row r="67" spans="1:20" ht="14.25" customHeight="1" x14ac:dyDescent="0.35">
      <c r="A67" s="23"/>
      <c r="B67" s="10" t="str">
        <f>IFERROR(INDEX('Employee Master'!$B$4:$B$54,MATCH(A67,'Employee Master'!$A$4:$A$54,0)),"")</f>
        <v/>
      </c>
      <c r="C67" s="10" t="str">
        <f>IF($A67="","",Payslip!$E$3)</f>
        <v/>
      </c>
      <c r="D67" s="24" t="str">
        <f>IFERROR(INDEX('Employee Master'!$I$4:$I$54,MATCH(A67,'Employee Master'!$A$4:$A$54,0)),"")</f>
        <v/>
      </c>
      <c r="E67" s="25"/>
      <c r="F67" s="26" t="str">
        <f>IF(D67="","",D67/Setup!$B$10*Setup!$B$12)</f>
        <v/>
      </c>
      <c r="G67" s="26">
        <f t="shared" si="6"/>
        <v>0</v>
      </c>
      <c r="H67" s="25"/>
      <c r="I67" s="26" t="str">
        <f>IF(D67="","",D67/Setup!$B$10*Setup!$B$13)</f>
        <v/>
      </c>
      <c r="J67" s="26">
        <f t="shared" si="7"/>
        <v>0</v>
      </c>
      <c r="K67" s="26">
        <f t="shared" si="8"/>
        <v>0</v>
      </c>
      <c r="L67" s="26" t="str">
        <f>IF(D67="","",MIN(K67,Setup!$B$8)*Setup!$B$17)</f>
        <v/>
      </c>
      <c r="M67" s="26" t="str">
        <f>IF(D67="","",MIN(K67,Setup!$B$8)*Setup!$B$18)</f>
        <v/>
      </c>
      <c r="N67" s="26" t="str">
        <f t="shared" si="9"/>
        <v/>
      </c>
      <c r="O67" s="26" t="str">
        <f>IF(D67="","",MAX(N67-Setup!$B$4-(L67*12*0.7),0))</f>
        <v/>
      </c>
      <c r="P67" s="26" t="str">
        <f>IF(D67="","",IF(O67&lt;=(Setup!$B$7-Setup!$B$4),O67*Setup!$B$5/12,((Setup!$B$7-Setup!$B$4)*Setup!$B$5+(O67-(Setup!$B$7-Setup!$B$4))*Setup!$B$6)/12))</f>
        <v/>
      </c>
      <c r="Q67" s="26" t="str">
        <f>IF(D67="","",IF(K67&gt;Setup!$B$16,Setup!$B$15*52/12,Setup!$B$14*52/12))</f>
        <v/>
      </c>
      <c r="R67" s="27"/>
      <c r="S67" s="26" t="str">
        <f t="shared" si="10"/>
        <v/>
      </c>
      <c r="T67" s="26" t="str">
        <f t="shared" si="11"/>
        <v/>
      </c>
    </row>
    <row r="68" spans="1:20" ht="14.25" customHeight="1" x14ac:dyDescent="0.35">
      <c r="A68" s="23"/>
      <c r="B68" s="10" t="str">
        <f>IFERROR(INDEX('Employee Master'!$B$4:$B$54,MATCH(A68,'Employee Master'!$A$4:$A$54,0)),"")</f>
        <v/>
      </c>
      <c r="C68" s="10" t="str">
        <f>IF($A68="","",Payslip!$E$3)</f>
        <v/>
      </c>
      <c r="D68" s="24" t="str">
        <f>IFERROR(INDEX('Employee Master'!$I$4:$I$54,MATCH(A68,'Employee Master'!$A$4:$A$54,0)),"")</f>
        <v/>
      </c>
      <c r="E68" s="25"/>
      <c r="F68" s="26" t="str">
        <f>IF(D68="","",D68/Setup!$B$10*Setup!$B$12)</f>
        <v/>
      </c>
      <c r="G68" s="26">
        <f t="shared" ref="G68:G99" si="12">IFERROR(E68*F68,0)</f>
        <v>0</v>
      </c>
      <c r="H68" s="25"/>
      <c r="I68" s="26" t="str">
        <f>IF(D68="","",D68/Setup!$B$10*Setup!$B$13)</f>
        <v/>
      </c>
      <c r="J68" s="26">
        <f t="shared" ref="J68:J99" si="13">IFERROR(H68*I68,0)</f>
        <v>0</v>
      </c>
      <c r="K68" s="26">
        <f t="shared" ref="K68:K99" si="14">IFERROR(D68+G68+J68,0)</f>
        <v>0</v>
      </c>
      <c r="L68" s="26" t="str">
        <f>IF(D68="","",MIN(K68,Setup!$B$8)*Setup!$B$17)</f>
        <v/>
      </c>
      <c r="M68" s="26" t="str">
        <f>IF(D68="","",MIN(K68,Setup!$B$8)*Setup!$B$18)</f>
        <v/>
      </c>
      <c r="N68" s="26" t="str">
        <f t="shared" ref="N68:N104" si="15">IF(D68="","",K68*12)</f>
        <v/>
      </c>
      <c r="O68" s="26" t="str">
        <f>IF(D68="","",MAX(N68-Setup!$B$4-(L68*12*0.7),0))</f>
        <v/>
      </c>
      <c r="P68" s="26" t="str">
        <f>IF(D68="","",IF(O68&lt;=(Setup!$B$7-Setup!$B$4),O68*Setup!$B$5/12,((Setup!$B$7-Setup!$B$4)*Setup!$B$5+(O68-(Setup!$B$7-Setup!$B$4))*Setup!$B$6)/12))</f>
        <v/>
      </c>
      <c r="Q68" s="26" t="str">
        <f>IF(D68="","",IF(K68&gt;Setup!$B$16,Setup!$B$15*52/12,Setup!$B$14*52/12))</f>
        <v/>
      </c>
      <c r="R68" s="27"/>
      <c r="S68" s="26" t="str">
        <f t="shared" ref="S68:S99" si="16">IF(D68="","",L68+P68+Q68+IFERROR(R68,0))</f>
        <v/>
      </c>
      <c r="T68" s="26" t="str">
        <f t="shared" ref="T68:T99" si="17">IF(D68="","",K68-S68)</f>
        <v/>
      </c>
    </row>
    <row r="69" spans="1:20" ht="14.25" customHeight="1" x14ac:dyDescent="0.35">
      <c r="A69" s="23"/>
      <c r="B69" s="10" t="str">
        <f>IFERROR(INDEX('Employee Master'!$B$4:$B$54,MATCH(A69,'Employee Master'!$A$4:$A$54,0)),"")</f>
        <v/>
      </c>
      <c r="C69" s="10" t="str">
        <f>IF($A69="","",Payslip!$E$3)</f>
        <v/>
      </c>
      <c r="D69" s="24" t="str">
        <f>IFERROR(INDEX('Employee Master'!$I$4:$I$54,MATCH(A69,'Employee Master'!$A$4:$A$54,0)),"")</f>
        <v/>
      </c>
      <c r="E69" s="25"/>
      <c r="F69" s="26" t="str">
        <f>IF(D69="","",D69/Setup!$B$10*Setup!$B$12)</f>
        <v/>
      </c>
      <c r="G69" s="26">
        <f t="shared" si="12"/>
        <v>0</v>
      </c>
      <c r="H69" s="25"/>
      <c r="I69" s="26" t="str">
        <f>IF(D69="","",D69/Setup!$B$10*Setup!$B$13)</f>
        <v/>
      </c>
      <c r="J69" s="26">
        <f t="shared" si="13"/>
        <v>0</v>
      </c>
      <c r="K69" s="26">
        <f t="shared" si="14"/>
        <v>0</v>
      </c>
      <c r="L69" s="26" t="str">
        <f>IF(D69="","",MIN(K69,Setup!$B$8)*Setup!$B$17)</f>
        <v/>
      </c>
      <c r="M69" s="26" t="str">
        <f>IF(D69="","",MIN(K69,Setup!$B$8)*Setup!$B$18)</f>
        <v/>
      </c>
      <c r="N69" s="26" t="str">
        <f t="shared" si="15"/>
        <v/>
      </c>
      <c r="O69" s="26" t="str">
        <f>IF(D69="","",MAX(N69-Setup!$B$4-(L69*12*0.7),0))</f>
        <v/>
      </c>
      <c r="P69" s="26" t="str">
        <f>IF(D69="","",IF(O69&lt;=(Setup!$B$7-Setup!$B$4),O69*Setup!$B$5/12,((Setup!$B$7-Setup!$B$4)*Setup!$B$5+(O69-(Setup!$B$7-Setup!$B$4))*Setup!$B$6)/12))</f>
        <v/>
      </c>
      <c r="Q69" s="26" t="str">
        <f>IF(D69="","",IF(K69&gt;Setup!$B$16,Setup!$B$15*52/12,Setup!$B$14*52/12))</f>
        <v/>
      </c>
      <c r="R69" s="27"/>
      <c r="S69" s="26" t="str">
        <f t="shared" si="16"/>
        <v/>
      </c>
      <c r="T69" s="26" t="str">
        <f t="shared" si="17"/>
        <v/>
      </c>
    </row>
    <row r="70" spans="1:20" ht="14.25" customHeight="1" x14ac:dyDescent="0.35">
      <c r="A70" s="23"/>
      <c r="B70" s="10" t="str">
        <f>IFERROR(INDEX('Employee Master'!$B$4:$B$54,MATCH(A70,'Employee Master'!$A$4:$A$54,0)),"")</f>
        <v/>
      </c>
      <c r="C70" s="10" t="str">
        <f>IF($A70="","",Payslip!$E$3)</f>
        <v/>
      </c>
      <c r="D70" s="24" t="str">
        <f>IFERROR(INDEX('Employee Master'!$I$4:$I$54,MATCH(A70,'Employee Master'!$A$4:$A$54,0)),"")</f>
        <v/>
      </c>
      <c r="E70" s="25"/>
      <c r="F70" s="26" t="str">
        <f>IF(D70="","",D70/Setup!$B$10*Setup!$B$12)</f>
        <v/>
      </c>
      <c r="G70" s="26">
        <f t="shared" si="12"/>
        <v>0</v>
      </c>
      <c r="H70" s="25"/>
      <c r="I70" s="26" t="str">
        <f>IF(D70="","",D70/Setup!$B$10*Setup!$B$13)</f>
        <v/>
      </c>
      <c r="J70" s="26">
        <f t="shared" si="13"/>
        <v>0</v>
      </c>
      <c r="K70" s="26">
        <f t="shared" si="14"/>
        <v>0</v>
      </c>
      <c r="L70" s="26" t="str">
        <f>IF(D70="","",MIN(K70,Setup!$B$8)*Setup!$B$17)</f>
        <v/>
      </c>
      <c r="M70" s="26" t="str">
        <f>IF(D70="","",MIN(K70,Setup!$B$8)*Setup!$B$18)</f>
        <v/>
      </c>
      <c r="N70" s="26" t="str">
        <f t="shared" si="15"/>
        <v/>
      </c>
      <c r="O70" s="26" t="str">
        <f>IF(D70="","",MAX(N70-Setup!$B$4-(L70*12*0.7),0))</f>
        <v/>
      </c>
      <c r="P70" s="26" t="str">
        <f>IF(D70="","",IF(O70&lt;=(Setup!$B$7-Setup!$B$4),O70*Setup!$B$5/12,((Setup!$B$7-Setup!$B$4)*Setup!$B$5+(O70-(Setup!$B$7-Setup!$B$4))*Setup!$B$6)/12))</f>
        <v/>
      </c>
      <c r="Q70" s="26" t="str">
        <f>IF(D70="","",IF(K70&gt;Setup!$B$16,Setup!$B$15*52/12,Setup!$B$14*52/12))</f>
        <v/>
      </c>
      <c r="R70" s="27"/>
      <c r="S70" s="26" t="str">
        <f t="shared" si="16"/>
        <v/>
      </c>
      <c r="T70" s="26" t="str">
        <f t="shared" si="17"/>
        <v/>
      </c>
    </row>
    <row r="71" spans="1:20" ht="14.25" customHeight="1" x14ac:dyDescent="0.35">
      <c r="A71" s="23"/>
      <c r="B71" s="10" t="str">
        <f>IFERROR(INDEX('Employee Master'!$B$4:$B$54,MATCH(A71,'Employee Master'!$A$4:$A$54,0)),"")</f>
        <v/>
      </c>
      <c r="C71" s="10" t="str">
        <f>IF($A71="","",Payslip!$E$3)</f>
        <v/>
      </c>
      <c r="D71" s="24" t="str">
        <f>IFERROR(INDEX('Employee Master'!$I$4:$I$54,MATCH(A71,'Employee Master'!$A$4:$A$54,0)),"")</f>
        <v/>
      </c>
      <c r="E71" s="25"/>
      <c r="F71" s="26" t="str">
        <f>IF(D71="","",D71/Setup!$B$10*Setup!$B$12)</f>
        <v/>
      </c>
      <c r="G71" s="26">
        <f t="shared" si="12"/>
        <v>0</v>
      </c>
      <c r="H71" s="25"/>
      <c r="I71" s="26" t="str">
        <f>IF(D71="","",D71/Setup!$B$10*Setup!$B$13)</f>
        <v/>
      </c>
      <c r="J71" s="26">
        <f t="shared" si="13"/>
        <v>0</v>
      </c>
      <c r="K71" s="26">
        <f t="shared" si="14"/>
        <v>0</v>
      </c>
      <c r="L71" s="26" t="str">
        <f>IF(D71="","",MIN(K71,Setup!$B$8)*Setup!$B$17)</f>
        <v/>
      </c>
      <c r="M71" s="26" t="str">
        <f>IF(D71="","",MIN(K71,Setup!$B$8)*Setup!$B$18)</f>
        <v/>
      </c>
      <c r="N71" s="26" t="str">
        <f t="shared" si="15"/>
        <v/>
      </c>
      <c r="O71" s="26" t="str">
        <f>IF(D71="","",MAX(N71-Setup!$B$4-(L71*12*0.7),0))</f>
        <v/>
      </c>
      <c r="P71" s="26" t="str">
        <f>IF(D71="","",IF(O71&lt;=(Setup!$B$7-Setup!$B$4),O71*Setup!$B$5/12,((Setup!$B$7-Setup!$B$4)*Setup!$B$5+(O71-(Setup!$B$7-Setup!$B$4))*Setup!$B$6)/12))</f>
        <v/>
      </c>
      <c r="Q71" s="26" t="str">
        <f>IF(D71="","",IF(K71&gt;Setup!$B$16,Setup!$B$15*52/12,Setup!$B$14*52/12))</f>
        <v/>
      </c>
      <c r="R71" s="27"/>
      <c r="S71" s="26" t="str">
        <f t="shared" si="16"/>
        <v/>
      </c>
      <c r="T71" s="26" t="str">
        <f t="shared" si="17"/>
        <v/>
      </c>
    </row>
    <row r="72" spans="1:20" ht="14.25" customHeight="1" x14ac:dyDescent="0.35">
      <c r="A72" s="23"/>
      <c r="B72" s="10" t="str">
        <f>IFERROR(INDEX('Employee Master'!$B$4:$B$54,MATCH(A72,'Employee Master'!$A$4:$A$54,0)),"")</f>
        <v/>
      </c>
      <c r="C72" s="10" t="str">
        <f>IF($A72="","",Payslip!$E$3)</f>
        <v/>
      </c>
      <c r="D72" s="24" t="str">
        <f>IFERROR(INDEX('Employee Master'!$I$4:$I$54,MATCH(A72,'Employee Master'!$A$4:$A$54,0)),"")</f>
        <v/>
      </c>
      <c r="E72" s="25"/>
      <c r="F72" s="26" t="str">
        <f>IF(D72="","",D72/Setup!$B$10*Setup!$B$12)</f>
        <v/>
      </c>
      <c r="G72" s="26">
        <f t="shared" si="12"/>
        <v>0</v>
      </c>
      <c r="H72" s="25"/>
      <c r="I72" s="26" t="str">
        <f>IF(D72="","",D72/Setup!$B$10*Setup!$B$13)</f>
        <v/>
      </c>
      <c r="J72" s="26">
        <f t="shared" si="13"/>
        <v>0</v>
      </c>
      <c r="K72" s="26">
        <f t="shared" si="14"/>
        <v>0</v>
      </c>
      <c r="L72" s="26" t="str">
        <f>IF(D72="","",MIN(K72,Setup!$B$8)*Setup!$B$17)</f>
        <v/>
      </c>
      <c r="M72" s="26" t="str">
        <f>IF(D72="","",MIN(K72,Setup!$B$8)*Setup!$B$18)</f>
        <v/>
      </c>
      <c r="N72" s="26" t="str">
        <f t="shared" si="15"/>
        <v/>
      </c>
      <c r="O72" s="26" t="str">
        <f>IF(D72="","",MAX(N72-Setup!$B$4-(L72*12*0.7),0))</f>
        <v/>
      </c>
      <c r="P72" s="26" t="str">
        <f>IF(D72="","",IF(O72&lt;=(Setup!$B$7-Setup!$B$4),O72*Setup!$B$5/12,((Setup!$B$7-Setup!$B$4)*Setup!$B$5+(O72-(Setup!$B$7-Setup!$B$4))*Setup!$B$6)/12))</f>
        <v/>
      </c>
      <c r="Q72" s="26" t="str">
        <f>IF(D72="","",IF(K72&gt;Setup!$B$16,Setup!$B$15*52/12,Setup!$B$14*52/12))</f>
        <v/>
      </c>
      <c r="R72" s="27"/>
      <c r="S72" s="26" t="str">
        <f t="shared" si="16"/>
        <v/>
      </c>
      <c r="T72" s="26" t="str">
        <f t="shared" si="17"/>
        <v/>
      </c>
    </row>
    <row r="73" spans="1:20" ht="14.25" customHeight="1" x14ac:dyDescent="0.35">
      <c r="A73" s="23"/>
      <c r="B73" s="10" t="str">
        <f>IFERROR(INDEX('Employee Master'!$B$4:$B$54,MATCH(A73,'Employee Master'!$A$4:$A$54,0)),"")</f>
        <v/>
      </c>
      <c r="C73" s="10" t="str">
        <f>IF($A73="","",Payslip!$E$3)</f>
        <v/>
      </c>
      <c r="D73" s="24" t="str">
        <f>IFERROR(INDEX('Employee Master'!$I$4:$I$54,MATCH(A73,'Employee Master'!$A$4:$A$54,0)),"")</f>
        <v/>
      </c>
      <c r="E73" s="25"/>
      <c r="F73" s="26" t="str">
        <f>IF(D73="","",D73/Setup!$B$10*Setup!$B$12)</f>
        <v/>
      </c>
      <c r="G73" s="26">
        <f t="shared" si="12"/>
        <v>0</v>
      </c>
      <c r="H73" s="25"/>
      <c r="I73" s="26" t="str">
        <f>IF(D73="","",D73/Setup!$B$10*Setup!$B$13)</f>
        <v/>
      </c>
      <c r="J73" s="26">
        <f t="shared" si="13"/>
        <v>0</v>
      </c>
      <c r="K73" s="26">
        <f t="shared" si="14"/>
        <v>0</v>
      </c>
      <c r="L73" s="26" t="str">
        <f>IF(D73="","",MIN(K73,Setup!$B$8)*Setup!$B$17)</f>
        <v/>
      </c>
      <c r="M73" s="26" t="str">
        <f>IF(D73="","",MIN(K73,Setup!$B$8)*Setup!$B$18)</f>
        <v/>
      </c>
      <c r="N73" s="26" t="str">
        <f t="shared" si="15"/>
        <v/>
      </c>
      <c r="O73" s="26" t="str">
        <f>IF(D73="","",MAX(N73-Setup!$B$4-(L73*12*0.7),0))</f>
        <v/>
      </c>
      <c r="P73" s="26" t="str">
        <f>IF(D73="","",IF(O73&lt;=(Setup!$B$7-Setup!$B$4),O73*Setup!$B$5/12,((Setup!$B$7-Setup!$B$4)*Setup!$B$5+(O73-(Setup!$B$7-Setup!$B$4))*Setup!$B$6)/12))</f>
        <v/>
      </c>
      <c r="Q73" s="26" t="str">
        <f>IF(D73="","",IF(K73&gt;Setup!$B$16,Setup!$B$15*52/12,Setup!$B$14*52/12))</f>
        <v/>
      </c>
      <c r="R73" s="27"/>
      <c r="S73" s="26" t="str">
        <f t="shared" si="16"/>
        <v/>
      </c>
      <c r="T73" s="26" t="str">
        <f t="shared" si="17"/>
        <v/>
      </c>
    </row>
    <row r="74" spans="1:20" ht="14.25" customHeight="1" x14ac:dyDescent="0.35">
      <c r="A74" s="23"/>
      <c r="B74" s="10" t="str">
        <f>IFERROR(INDEX('Employee Master'!$B$4:$B$54,MATCH(A74,'Employee Master'!$A$4:$A$54,0)),"")</f>
        <v/>
      </c>
      <c r="C74" s="10" t="str">
        <f>IF($A74="","",Payslip!$E$3)</f>
        <v/>
      </c>
      <c r="D74" s="24" t="str">
        <f>IFERROR(INDEX('Employee Master'!$I$4:$I$54,MATCH(A74,'Employee Master'!$A$4:$A$54,0)),"")</f>
        <v/>
      </c>
      <c r="E74" s="25"/>
      <c r="F74" s="26" t="str">
        <f>IF(D74="","",D74/Setup!$B$10*Setup!$B$12)</f>
        <v/>
      </c>
      <c r="G74" s="26">
        <f t="shared" si="12"/>
        <v>0</v>
      </c>
      <c r="H74" s="25"/>
      <c r="I74" s="26" t="str">
        <f>IF(D74="","",D74/Setup!$B$10*Setup!$B$13)</f>
        <v/>
      </c>
      <c r="J74" s="26">
        <f t="shared" si="13"/>
        <v>0</v>
      </c>
      <c r="K74" s="26">
        <f t="shared" si="14"/>
        <v>0</v>
      </c>
      <c r="L74" s="26" t="str">
        <f>IF(D74="","",MIN(K74,Setup!$B$8)*Setup!$B$17)</f>
        <v/>
      </c>
      <c r="M74" s="26" t="str">
        <f>IF(D74="","",MIN(K74,Setup!$B$8)*Setup!$B$18)</f>
        <v/>
      </c>
      <c r="N74" s="26" t="str">
        <f t="shared" si="15"/>
        <v/>
      </c>
      <c r="O74" s="26" t="str">
        <f>IF(D74="","",MAX(N74-Setup!$B$4-(L74*12*0.7),0))</f>
        <v/>
      </c>
      <c r="P74" s="26" t="str">
        <f>IF(D74="","",IF(O74&lt;=(Setup!$B$7-Setup!$B$4),O74*Setup!$B$5/12,((Setup!$B$7-Setup!$B$4)*Setup!$B$5+(O74-(Setup!$B$7-Setup!$B$4))*Setup!$B$6)/12))</f>
        <v/>
      </c>
      <c r="Q74" s="26" t="str">
        <f>IF(D74="","",IF(K74&gt;Setup!$B$16,Setup!$B$15*52/12,Setup!$B$14*52/12))</f>
        <v/>
      </c>
      <c r="R74" s="27"/>
      <c r="S74" s="26" t="str">
        <f t="shared" si="16"/>
        <v/>
      </c>
      <c r="T74" s="26" t="str">
        <f t="shared" si="17"/>
        <v/>
      </c>
    </row>
    <row r="75" spans="1:20" ht="14.25" customHeight="1" x14ac:dyDescent="0.35">
      <c r="A75" s="23"/>
      <c r="B75" s="10" t="str">
        <f>IFERROR(INDEX('Employee Master'!$B$4:$B$54,MATCH(A75,'Employee Master'!$A$4:$A$54,0)),"")</f>
        <v/>
      </c>
      <c r="C75" s="10" t="str">
        <f>IF($A75="","",Payslip!$E$3)</f>
        <v/>
      </c>
      <c r="D75" s="24" t="str">
        <f>IFERROR(INDEX('Employee Master'!$I$4:$I$54,MATCH(A75,'Employee Master'!$A$4:$A$54,0)),"")</f>
        <v/>
      </c>
      <c r="E75" s="25"/>
      <c r="F75" s="26" t="str">
        <f>IF(D75="","",D75/Setup!$B$10*Setup!$B$12)</f>
        <v/>
      </c>
      <c r="G75" s="26">
        <f t="shared" si="12"/>
        <v>0</v>
      </c>
      <c r="H75" s="25"/>
      <c r="I75" s="26" t="str">
        <f>IF(D75="","",D75/Setup!$B$10*Setup!$B$13)</f>
        <v/>
      </c>
      <c r="J75" s="26">
        <f t="shared" si="13"/>
        <v>0</v>
      </c>
      <c r="K75" s="26">
        <f t="shared" si="14"/>
        <v>0</v>
      </c>
      <c r="L75" s="26" t="str">
        <f>IF(D75="","",MIN(K75,Setup!$B$8)*Setup!$B$17)</f>
        <v/>
      </c>
      <c r="M75" s="26" t="str">
        <f>IF(D75="","",MIN(K75,Setup!$B$8)*Setup!$B$18)</f>
        <v/>
      </c>
      <c r="N75" s="26" t="str">
        <f t="shared" si="15"/>
        <v/>
      </c>
      <c r="O75" s="26" t="str">
        <f>IF(D75="","",MAX(N75-Setup!$B$4-(L75*12*0.7),0))</f>
        <v/>
      </c>
      <c r="P75" s="26" t="str">
        <f>IF(D75="","",IF(O75&lt;=(Setup!$B$7-Setup!$B$4),O75*Setup!$B$5/12,((Setup!$B$7-Setup!$B$4)*Setup!$B$5+(O75-(Setup!$B$7-Setup!$B$4))*Setup!$B$6)/12))</f>
        <v/>
      </c>
      <c r="Q75" s="26" t="str">
        <f>IF(D75="","",IF(K75&gt;Setup!$B$16,Setup!$B$15*52/12,Setup!$B$14*52/12))</f>
        <v/>
      </c>
      <c r="R75" s="27"/>
      <c r="S75" s="26" t="str">
        <f t="shared" si="16"/>
        <v/>
      </c>
      <c r="T75" s="26" t="str">
        <f t="shared" si="17"/>
        <v/>
      </c>
    </row>
    <row r="76" spans="1:20" ht="14.25" customHeight="1" x14ac:dyDescent="0.35">
      <c r="A76" s="23"/>
      <c r="B76" s="10" t="str">
        <f>IFERROR(INDEX('Employee Master'!$B$4:$B$54,MATCH(A76,'Employee Master'!$A$4:$A$54,0)),"")</f>
        <v/>
      </c>
      <c r="C76" s="10" t="str">
        <f>IF($A76="","",Payslip!$E$3)</f>
        <v/>
      </c>
      <c r="D76" s="24" t="str">
        <f>IFERROR(INDEX('Employee Master'!$I$4:$I$54,MATCH(A76,'Employee Master'!$A$4:$A$54,0)),"")</f>
        <v/>
      </c>
      <c r="E76" s="25"/>
      <c r="F76" s="26" t="str">
        <f>IF(D76="","",D76/Setup!$B$10*Setup!$B$12)</f>
        <v/>
      </c>
      <c r="G76" s="26">
        <f t="shared" si="12"/>
        <v>0</v>
      </c>
      <c r="H76" s="25"/>
      <c r="I76" s="26" t="str">
        <f>IF(D76="","",D76/Setup!$B$10*Setup!$B$13)</f>
        <v/>
      </c>
      <c r="J76" s="26">
        <f t="shared" si="13"/>
        <v>0</v>
      </c>
      <c r="K76" s="26">
        <f t="shared" si="14"/>
        <v>0</v>
      </c>
      <c r="L76" s="26" t="str">
        <f>IF(D76="","",MIN(K76,Setup!$B$8)*Setup!$B$17)</f>
        <v/>
      </c>
      <c r="M76" s="26" t="str">
        <f>IF(D76="","",MIN(K76,Setup!$B$8)*Setup!$B$18)</f>
        <v/>
      </c>
      <c r="N76" s="26" t="str">
        <f t="shared" si="15"/>
        <v/>
      </c>
      <c r="O76" s="26" t="str">
        <f>IF(D76="","",MAX(N76-Setup!$B$4-(L76*12*0.7),0))</f>
        <v/>
      </c>
      <c r="P76" s="26" t="str">
        <f>IF(D76="","",IF(O76&lt;=(Setup!$B$7-Setup!$B$4),O76*Setup!$B$5/12,((Setup!$B$7-Setup!$B$4)*Setup!$B$5+(O76-(Setup!$B$7-Setup!$B$4))*Setup!$B$6)/12))</f>
        <v/>
      </c>
      <c r="Q76" s="26" t="str">
        <f>IF(D76="","",IF(K76&gt;Setup!$B$16,Setup!$B$15*52/12,Setup!$B$14*52/12))</f>
        <v/>
      </c>
      <c r="R76" s="27"/>
      <c r="S76" s="26" t="str">
        <f t="shared" si="16"/>
        <v/>
      </c>
      <c r="T76" s="26" t="str">
        <f t="shared" si="17"/>
        <v/>
      </c>
    </row>
    <row r="77" spans="1:20" ht="14.25" customHeight="1" x14ac:dyDescent="0.35">
      <c r="A77" s="23"/>
      <c r="B77" s="10" t="str">
        <f>IFERROR(INDEX('Employee Master'!$B$4:$B$54,MATCH(A77,'Employee Master'!$A$4:$A$54,0)),"")</f>
        <v/>
      </c>
      <c r="C77" s="10" t="str">
        <f>IF($A77="","",Payslip!$E$3)</f>
        <v/>
      </c>
      <c r="D77" s="24" t="str">
        <f>IFERROR(INDEX('Employee Master'!$I$4:$I$54,MATCH(A77,'Employee Master'!$A$4:$A$54,0)),"")</f>
        <v/>
      </c>
      <c r="E77" s="25"/>
      <c r="F77" s="26" t="str">
        <f>IF(D77="","",D77/Setup!$B$10*Setup!$B$12)</f>
        <v/>
      </c>
      <c r="G77" s="26">
        <f t="shared" si="12"/>
        <v>0</v>
      </c>
      <c r="H77" s="25"/>
      <c r="I77" s="26" t="str">
        <f>IF(D77="","",D77/Setup!$B$10*Setup!$B$13)</f>
        <v/>
      </c>
      <c r="J77" s="26">
        <f t="shared" si="13"/>
        <v>0</v>
      </c>
      <c r="K77" s="26">
        <f t="shared" si="14"/>
        <v>0</v>
      </c>
      <c r="L77" s="26" t="str">
        <f>IF(D77="","",MIN(K77,Setup!$B$8)*Setup!$B$17)</f>
        <v/>
      </c>
      <c r="M77" s="26" t="str">
        <f>IF(D77="","",MIN(K77,Setup!$B$8)*Setup!$B$18)</f>
        <v/>
      </c>
      <c r="N77" s="26" t="str">
        <f t="shared" si="15"/>
        <v/>
      </c>
      <c r="O77" s="26" t="str">
        <f>IF(D77="","",MAX(N77-Setup!$B$4-(L77*12*0.7),0))</f>
        <v/>
      </c>
      <c r="P77" s="26" t="str">
        <f>IF(D77="","",IF(O77&lt;=(Setup!$B$7-Setup!$B$4),O77*Setup!$B$5/12,((Setup!$B$7-Setup!$B$4)*Setup!$B$5+(O77-(Setup!$B$7-Setup!$B$4))*Setup!$B$6)/12))</f>
        <v/>
      </c>
      <c r="Q77" s="26" t="str">
        <f>IF(D77="","",IF(K77&gt;Setup!$B$16,Setup!$B$15*52/12,Setup!$B$14*52/12))</f>
        <v/>
      </c>
      <c r="R77" s="27"/>
      <c r="S77" s="26" t="str">
        <f t="shared" si="16"/>
        <v/>
      </c>
      <c r="T77" s="26" t="str">
        <f t="shared" si="17"/>
        <v/>
      </c>
    </row>
    <row r="78" spans="1:20" ht="14.25" customHeight="1" x14ac:dyDescent="0.35">
      <c r="A78" s="23"/>
      <c r="B78" s="10" t="str">
        <f>IFERROR(INDEX('Employee Master'!$B$4:$B$54,MATCH(A78,'Employee Master'!$A$4:$A$54,0)),"")</f>
        <v/>
      </c>
      <c r="C78" s="10" t="str">
        <f>IF($A78="","",Payslip!$E$3)</f>
        <v/>
      </c>
      <c r="D78" s="24" t="str">
        <f>IFERROR(INDEX('Employee Master'!$I$4:$I$54,MATCH(A78,'Employee Master'!$A$4:$A$54,0)),"")</f>
        <v/>
      </c>
      <c r="E78" s="25"/>
      <c r="F78" s="26" t="str">
        <f>IF(D78="","",D78/Setup!$B$10*Setup!$B$12)</f>
        <v/>
      </c>
      <c r="G78" s="26">
        <f t="shared" si="12"/>
        <v>0</v>
      </c>
      <c r="H78" s="25"/>
      <c r="I78" s="26" t="str">
        <f>IF(D78="","",D78/Setup!$B$10*Setup!$B$13)</f>
        <v/>
      </c>
      <c r="J78" s="26">
        <f t="shared" si="13"/>
        <v>0</v>
      </c>
      <c r="K78" s="26">
        <f t="shared" si="14"/>
        <v>0</v>
      </c>
      <c r="L78" s="26" t="str">
        <f>IF(D78="","",MIN(K78,Setup!$B$8)*Setup!$B$17)</f>
        <v/>
      </c>
      <c r="M78" s="26" t="str">
        <f>IF(D78="","",MIN(K78,Setup!$B$8)*Setup!$B$18)</f>
        <v/>
      </c>
      <c r="N78" s="26" t="str">
        <f t="shared" si="15"/>
        <v/>
      </c>
      <c r="O78" s="26" t="str">
        <f>IF(D78="","",MAX(N78-Setup!$B$4-(L78*12*0.7),0))</f>
        <v/>
      </c>
      <c r="P78" s="26" t="str">
        <f>IF(D78="","",IF(O78&lt;=(Setup!$B$7-Setup!$B$4),O78*Setup!$B$5/12,((Setup!$B$7-Setup!$B$4)*Setup!$B$5+(O78-(Setup!$B$7-Setup!$B$4))*Setup!$B$6)/12))</f>
        <v/>
      </c>
      <c r="Q78" s="26" t="str">
        <f>IF(D78="","",IF(K78&gt;Setup!$B$16,Setup!$B$15*52/12,Setup!$B$14*52/12))</f>
        <v/>
      </c>
      <c r="R78" s="27"/>
      <c r="S78" s="26" t="str">
        <f t="shared" si="16"/>
        <v/>
      </c>
      <c r="T78" s="26" t="str">
        <f t="shared" si="17"/>
        <v/>
      </c>
    </row>
    <row r="79" spans="1:20" ht="14.25" customHeight="1" x14ac:dyDescent="0.35">
      <c r="A79" s="23"/>
      <c r="B79" s="10" t="str">
        <f>IFERROR(INDEX('Employee Master'!$B$4:$B$54,MATCH(A79,'Employee Master'!$A$4:$A$54,0)),"")</f>
        <v/>
      </c>
      <c r="C79" s="10" t="str">
        <f>IF($A79="","",Payslip!$E$3)</f>
        <v/>
      </c>
      <c r="D79" s="24" t="str">
        <f>IFERROR(INDEX('Employee Master'!$I$4:$I$54,MATCH(A79,'Employee Master'!$A$4:$A$54,0)),"")</f>
        <v/>
      </c>
      <c r="E79" s="25"/>
      <c r="F79" s="26" t="str">
        <f>IF(D79="","",D79/Setup!$B$10*Setup!$B$12)</f>
        <v/>
      </c>
      <c r="G79" s="26">
        <f t="shared" si="12"/>
        <v>0</v>
      </c>
      <c r="H79" s="25"/>
      <c r="I79" s="26" t="str">
        <f>IF(D79="","",D79/Setup!$B$10*Setup!$B$13)</f>
        <v/>
      </c>
      <c r="J79" s="26">
        <f t="shared" si="13"/>
        <v>0</v>
      </c>
      <c r="K79" s="26">
        <f t="shared" si="14"/>
        <v>0</v>
      </c>
      <c r="L79" s="26" t="str">
        <f>IF(D79="","",MIN(K79,Setup!$B$8)*Setup!$B$17)</f>
        <v/>
      </c>
      <c r="M79" s="26" t="str">
        <f>IF(D79="","",MIN(K79,Setup!$B$8)*Setup!$B$18)</f>
        <v/>
      </c>
      <c r="N79" s="26" t="str">
        <f t="shared" si="15"/>
        <v/>
      </c>
      <c r="O79" s="26" t="str">
        <f>IF(D79="","",MAX(N79-Setup!$B$4-(L79*12*0.7),0))</f>
        <v/>
      </c>
      <c r="P79" s="26" t="str">
        <f>IF(D79="","",IF(O79&lt;=(Setup!$B$7-Setup!$B$4),O79*Setup!$B$5/12,((Setup!$B$7-Setup!$B$4)*Setup!$B$5+(O79-(Setup!$B$7-Setup!$B$4))*Setup!$B$6)/12))</f>
        <v/>
      </c>
      <c r="Q79" s="26" t="str">
        <f>IF(D79="","",IF(K79&gt;Setup!$B$16,Setup!$B$15*52/12,Setup!$B$14*52/12))</f>
        <v/>
      </c>
      <c r="R79" s="27"/>
      <c r="S79" s="26" t="str">
        <f t="shared" si="16"/>
        <v/>
      </c>
      <c r="T79" s="26" t="str">
        <f t="shared" si="17"/>
        <v/>
      </c>
    </row>
    <row r="80" spans="1:20" ht="14.25" customHeight="1" x14ac:dyDescent="0.35">
      <c r="A80" s="23"/>
      <c r="B80" s="10" t="str">
        <f>IFERROR(INDEX('Employee Master'!$B$4:$B$54,MATCH(A80,'Employee Master'!$A$4:$A$54,0)),"")</f>
        <v/>
      </c>
      <c r="C80" s="10" t="str">
        <f>IF($A80="","",Payslip!$E$3)</f>
        <v/>
      </c>
      <c r="D80" s="24" t="str">
        <f>IFERROR(INDEX('Employee Master'!$I$4:$I$54,MATCH(A80,'Employee Master'!$A$4:$A$54,0)),"")</f>
        <v/>
      </c>
      <c r="E80" s="25"/>
      <c r="F80" s="26" t="str">
        <f>IF(D80="","",D80/Setup!$B$10*Setup!$B$12)</f>
        <v/>
      </c>
      <c r="G80" s="26">
        <f t="shared" si="12"/>
        <v>0</v>
      </c>
      <c r="H80" s="25"/>
      <c r="I80" s="26" t="str">
        <f>IF(D80="","",D80/Setup!$B$10*Setup!$B$13)</f>
        <v/>
      </c>
      <c r="J80" s="26">
        <f t="shared" si="13"/>
        <v>0</v>
      </c>
      <c r="K80" s="26">
        <f t="shared" si="14"/>
        <v>0</v>
      </c>
      <c r="L80" s="26" t="str">
        <f>IF(D80="","",MIN(K80,Setup!$B$8)*Setup!$B$17)</f>
        <v/>
      </c>
      <c r="M80" s="26" t="str">
        <f>IF(D80="","",MIN(K80,Setup!$B$8)*Setup!$B$18)</f>
        <v/>
      </c>
      <c r="N80" s="26" t="str">
        <f t="shared" si="15"/>
        <v/>
      </c>
      <c r="O80" s="26" t="str">
        <f>IF(D80="","",MAX(N80-Setup!$B$4-(L80*12*0.7),0))</f>
        <v/>
      </c>
      <c r="P80" s="26" t="str">
        <f>IF(D80="","",IF(O80&lt;=(Setup!$B$7-Setup!$B$4),O80*Setup!$B$5/12,((Setup!$B$7-Setup!$B$4)*Setup!$B$5+(O80-(Setup!$B$7-Setup!$B$4))*Setup!$B$6)/12))</f>
        <v/>
      </c>
      <c r="Q80" s="26" t="str">
        <f>IF(D80="","",IF(K80&gt;Setup!$B$16,Setup!$B$15*52/12,Setup!$B$14*52/12))</f>
        <v/>
      </c>
      <c r="R80" s="27"/>
      <c r="S80" s="26" t="str">
        <f t="shared" si="16"/>
        <v/>
      </c>
      <c r="T80" s="26" t="str">
        <f t="shared" si="17"/>
        <v/>
      </c>
    </row>
    <row r="81" spans="1:20" ht="14.25" customHeight="1" x14ac:dyDescent="0.35">
      <c r="A81" s="23"/>
      <c r="B81" s="10" t="str">
        <f>IFERROR(INDEX('Employee Master'!$B$4:$B$54,MATCH(A81,'Employee Master'!$A$4:$A$54,0)),"")</f>
        <v/>
      </c>
      <c r="C81" s="10" t="str">
        <f>IF($A81="","",Payslip!$E$3)</f>
        <v/>
      </c>
      <c r="D81" s="24" t="str">
        <f>IFERROR(INDEX('Employee Master'!$I$4:$I$54,MATCH(A81,'Employee Master'!$A$4:$A$54,0)),"")</f>
        <v/>
      </c>
      <c r="E81" s="25"/>
      <c r="F81" s="26" t="str">
        <f>IF(D81="","",D81/Setup!$B$10*Setup!$B$12)</f>
        <v/>
      </c>
      <c r="G81" s="26">
        <f t="shared" si="12"/>
        <v>0</v>
      </c>
      <c r="H81" s="25"/>
      <c r="I81" s="26" t="str">
        <f>IF(D81="","",D81/Setup!$B$10*Setup!$B$13)</f>
        <v/>
      </c>
      <c r="J81" s="26">
        <f t="shared" si="13"/>
        <v>0</v>
      </c>
      <c r="K81" s="26">
        <f t="shared" si="14"/>
        <v>0</v>
      </c>
      <c r="L81" s="26" t="str">
        <f>IF(D81="","",MIN(K81,Setup!$B$8)*Setup!$B$17)</f>
        <v/>
      </c>
      <c r="M81" s="26" t="str">
        <f>IF(D81="","",MIN(K81,Setup!$B$8)*Setup!$B$18)</f>
        <v/>
      </c>
      <c r="N81" s="26" t="str">
        <f t="shared" si="15"/>
        <v/>
      </c>
      <c r="O81" s="26" t="str">
        <f>IF(D81="","",MAX(N81-Setup!$B$4-(L81*12*0.7),0))</f>
        <v/>
      </c>
      <c r="P81" s="26" t="str">
        <f>IF(D81="","",IF(O81&lt;=(Setup!$B$7-Setup!$B$4),O81*Setup!$B$5/12,((Setup!$B$7-Setup!$B$4)*Setup!$B$5+(O81-(Setup!$B$7-Setup!$B$4))*Setup!$B$6)/12))</f>
        <v/>
      </c>
      <c r="Q81" s="26" t="str">
        <f>IF(D81="","",IF(K81&gt;Setup!$B$16,Setup!$B$15*52/12,Setup!$B$14*52/12))</f>
        <v/>
      </c>
      <c r="R81" s="27"/>
      <c r="S81" s="26" t="str">
        <f t="shared" si="16"/>
        <v/>
      </c>
      <c r="T81" s="26" t="str">
        <f t="shared" si="17"/>
        <v/>
      </c>
    </row>
    <row r="82" spans="1:20" ht="14.25" customHeight="1" x14ac:dyDescent="0.35">
      <c r="A82" s="23"/>
      <c r="B82" s="10" t="str">
        <f>IFERROR(INDEX('Employee Master'!$B$4:$B$54,MATCH(A82,'Employee Master'!$A$4:$A$54,0)),"")</f>
        <v/>
      </c>
      <c r="C82" s="10" t="str">
        <f>IF($A82="","",Payslip!$E$3)</f>
        <v/>
      </c>
      <c r="D82" s="24" t="str">
        <f>IFERROR(INDEX('Employee Master'!$I$4:$I$54,MATCH(A82,'Employee Master'!$A$4:$A$54,0)),"")</f>
        <v/>
      </c>
      <c r="E82" s="25"/>
      <c r="F82" s="26" t="str">
        <f>IF(D82="","",D82/Setup!$B$10*Setup!$B$12)</f>
        <v/>
      </c>
      <c r="G82" s="26">
        <f t="shared" si="12"/>
        <v>0</v>
      </c>
      <c r="H82" s="25"/>
      <c r="I82" s="26" t="str">
        <f>IF(D82="","",D82/Setup!$B$10*Setup!$B$13)</f>
        <v/>
      </c>
      <c r="J82" s="26">
        <f t="shared" si="13"/>
        <v>0</v>
      </c>
      <c r="K82" s="26">
        <f t="shared" si="14"/>
        <v>0</v>
      </c>
      <c r="L82" s="26" t="str">
        <f>IF(D82="","",MIN(K82,Setup!$B$8)*Setup!$B$17)</f>
        <v/>
      </c>
      <c r="M82" s="26" t="str">
        <f>IF(D82="","",MIN(K82,Setup!$B$8)*Setup!$B$18)</f>
        <v/>
      </c>
      <c r="N82" s="26" t="str">
        <f t="shared" si="15"/>
        <v/>
      </c>
      <c r="O82" s="26" t="str">
        <f>IF(D82="","",MAX(N82-Setup!$B$4-(L82*12*0.7),0))</f>
        <v/>
      </c>
      <c r="P82" s="26" t="str">
        <f>IF(D82="","",IF(O82&lt;=(Setup!$B$7-Setup!$B$4),O82*Setup!$B$5/12,((Setup!$B$7-Setup!$B$4)*Setup!$B$5+(O82-(Setup!$B$7-Setup!$B$4))*Setup!$B$6)/12))</f>
        <v/>
      </c>
      <c r="Q82" s="26" t="str">
        <f>IF(D82="","",IF(K82&gt;Setup!$B$16,Setup!$B$15*52/12,Setup!$B$14*52/12))</f>
        <v/>
      </c>
      <c r="R82" s="27"/>
      <c r="S82" s="26" t="str">
        <f t="shared" si="16"/>
        <v/>
      </c>
      <c r="T82" s="26" t="str">
        <f t="shared" si="17"/>
        <v/>
      </c>
    </row>
    <row r="83" spans="1:20" ht="14.25" customHeight="1" x14ac:dyDescent="0.35">
      <c r="A83" s="23"/>
      <c r="B83" s="10" t="str">
        <f>IFERROR(INDEX('Employee Master'!$B$4:$B$54,MATCH(A83,'Employee Master'!$A$4:$A$54,0)),"")</f>
        <v/>
      </c>
      <c r="C83" s="10" t="str">
        <f>IF($A83="","",Payslip!$E$3)</f>
        <v/>
      </c>
      <c r="D83" s="24" t="str">
        <f>IFERROR(INDEX('Employee Master'!$I$4:$I$54,MATCH(A83,'Employee Master'!$A$4:$A$54,0)),"")</f>
        <v/>
      </c>
      <c r="E83" s="25"/>
      <c r="F83" s="26" t="str">
        <f>IF(D83="","",D83/Setup!$B$10*Setup!$B$12)</f>
        <v/>
      </c>
      <c r="G83" s="26">
        <f t="shared" si="12"/>
        <v>0</v>
      </c>
      <c r="H83" s="25"/>
      <c r="I83" s="26" t="str">
        <f>IF(D83="","",D83/Setup!$B$10*Setup!$B$13)</f>
        <v/>
      </c>
      <c r="J83" s="26">
        <f t="shared" si="13"/>
        <v>0</v>
      </c>
      <c r="K83" s="26">
        <f t="shared" si="14"/>
        <v>0</v>
      </c>
      <c r="L83" s="26" t="str">
        <f>IF(D83="","",MIN(K83,Setup!$B$8)*Setup!$B$17)</f>
        <v/>
      </c>
      <c r="M83" s="26" t="str">
        <f>IF(D83="","",MIN(K83,Setup!$B$8)*Setup!$B$18)</f>
        <v/>
      </c>
      <c r="N83" s="26" t="str">
        <f t="shared" si="15"/>
        <v/>
      </c>
      <c r="O83" s="26" t="str">
        <f>IF(D83="","",MAX(N83-Setup!$B$4-(L83*12*0.7),0))</f>
        <v/>
      </c>
      <c r="P83" s="26" t="str">
        <f>IF(D83="","",IF(O83&lt;=(Setup!$B$7-Setup!$B$4),O83*Setup!$B$5/12,((Setup!$B$7-Setup!$B$4)*Setup!$B$5+(O83-(Setup!$B$7-Setup!$B$4))*Setup!$B$6)/12))</f>
        <v/>
      </c>
      <c r="Q83" s="26" t="str">
        <f>IF(D83="","",IF(K83&gt;Setup!$B$16,Setup!$B$15*52/12,Setup!$B$14*52/12))</f>
        <v/>
      </c>
      <c r="R83" s="27"/>
      <c r="S83" s="26" t="str">
        <f t="shared" si="16"/>
        <v/>
      </c>
      <c r="T83" s="26" t="str">
        <f t="shared" si="17"/>
        <v/>
      </c>
    </row>
    <row r="84" spans="1:20" ht="14.25" customHeight="1" x14ac:dyDescent="0.35">
      <c r="A84" s="23"/>
      <c r="B84" s="10" t="str">
        <f>IFERROR(INDEX('Employee Master'!$B$4:$B$54,MATCH(A84,'Employee Master'!$A$4:$A$54,0)),"")</f>
        <v/>
      </c>
      <c r="C84" s="10" t="str">
        <f>IF($A84="","",Payslip!$E$3)</f>
        <v/>
      </c>
      <c r="D84" s="24" t="str">
        <f>IFERROR(INDEX('Employee Master'!$I$4:$I$54,MATCH(A84,'Employee Master'!$A$4:$A$54,0)),"")</f>
        <v/>
      </c>
      <c r="E84" s="25"/>
      <c r="F84" s="26" t="str">
        <f>IF(D84="","",D84/Setup!$B$10*Setup!$B$12)</f>
        <v/>
      </c>
      <c r="G84" s="26">
        <f t="shared" si="12"/>
        <v>0</v>
      </c>
      <c r="H84" s="25"/>
      <c r="I84" s="26" t="str">
        <f>IF(D84="","",D84/Setup!$B$10*Setup!$B$13)</f>
        <v/>
      </c>
      <c r="J84" s="26">
        <f t="shared" si="13"/>
        <v>0</v>
      </c>
      <c r="K84" s="26">
        <f t="shared" si="14"/>
        <v>0</v>
      </c>
      <c r="L84" s="26" t="str">
        <f>IF(D84="","",MIN(K84,Setup!$B$8)*Setup!$B$17)</f>
        <v/>
      </c>
      <c r="M84" s="26" t="str">
        <f>IF(D84="","",MIN(K84,Setup!$B$8)*Setup!$B$18)</f>
        <v/>
      </c>
      <c r="N84" s="26" t="str">
        <f t="shared" si="15"/>
        <v/>
      </c>
      <c r="O84" s="26" t="str">
        <f>IF(D84="","",MAX(N84-Setup!$B$4-(L84*12*0.7),0))</f>
        <v/>
      </c>
      <c r="P84" s="26" t="str">
        <f>IF(D84="","",IF(O84&lt;=(Setup!$B$7-Setup!$B$4),O84*Setup!$B$5/12,((Setup!$B$7-Setup!$B$4)*Setup!$B$5+(O84-(Setup!$B$7-Setup!$B$4))*Setup!$B$6)/12))</f>
        <v/>
      </c>
      <c r="Q84" s="26" t="str">
        <f>IF(D84="","",IF(K84&gt;Setup!$B$16,Setup!$B$15*52/12,Setup!$B$14*52/12))</f>
        <v/>
      </c>
      <c r="R84" s="27"/>
      <c r="S84" s="26" t="str">
        <f t="shared" si="16"/>
        <v/>
      </c>
      <c r="T84" s="26" t="str">
        <f t="shared" si="17"/>
        <v/>
      </c>
    </row>
    <row r="85" spans="1:20" ht="14.25" customHeight="1" x14ac:dyDescent="0.35">
      <c r="A85" s="23"/>
      <c r="B85" s="10" t="str">
        <f>IFERROR(INDEX('Employee Master'!$B$4:$B$54,MATCH(A85,'Employee Master'!$A$4:$A$54,0)),"")</f>
        <v/>
      </c>
      <c r="C85" s="10" t="str">
        <f>IF($A85="","",Payslip!$E$3)</f>
        <v/>
      </c>
      <c r="D85" s="24" t="str">
        <f>IFERROR(INDEX('Employee Master'!$I$4:$I$54,MATCH(A85,'Employee Master'!$A$4:$A$54,0)),"")</f>
        <v/>
      </c>
      <c r="E85" s="25"/>
      <c r="F85" s="26" t="str">
        <f>IF(D85="","",D85/Setup!$B$10*Setup!$B$12)</f>
        <v/>
      </c>
      <c r="G85" s="26">
        <f t="shared" si="12"/>
        <v>0</v>
      </c>
      <c r="H85" s="25"/>
      <c r="I85" s="26" t="str">
        <f>IF(D85="","",D85/Setup!$B$10*Setup!$B$13)</f>
        <v/>
      </c>
      <c r="J85" s="26">
        <f t="shared" si="13"/>
        <v>0</v>
      </c>
      <c r="K85" s="26">
        <f t="shared" si="14"/>
        <v>0</v>
      </c>
      <c r="L85" s="26" t="str">
        <f>IF(D85="","",MIN(K85,Setup!$B$8)*Setup!$B$17)</f>
        <v/>
      </c>
      <c r="M85" s="26" t="str">
        <f>IF(D85="","",MIN(K85,Setup!$B$8)*Setup!$B$18)</f>
        <v/>
      </c>
      <c r="N85" s="26" t="str">
        <f t="shared" si="15"/>
        <v/>
      </c>
      <c r="O85" s="26" t="str">
        <f>IF(D85="","",MAX(N85-Setup!$B$4-(L85*12*0.7),0))</f>
        <v/>
      </c>
      <c r="P85" s="26" t="str">
        <f>IF(D85="","",IF(O85&lt;=(Setup!$B$7-Setup!$B$4),O85*Setup!$B$5/12,((Setup!$B$7-Setup!$B$4)*Setup!$B$5+(O85-(Setup!$B$7-Setup!$B$4))*Setup!$B$6)/12))</f>
        <v/>
      </c>
      <c r="Q85" s="26" t="str">
        <f>IF(D85="","",IF(K85&gt;Setup!$B$16,Setup!$B$15*52/12,Setup!$B$14*52/12))</f>
        <v/>
      </c>
      <c r="R85" s="27"/>
      <c r="S85" s="26" t="str">
        <f t="shared" si="16"/>
        <v/>
      </c>
      <c r="T85" s="26" t="str">
        <f t="shared" si="17"/>
        <v/>
      </c>
    </row>
    <row r="86" spans="1:20" ht="14.25" customHeight="1" x14ac:dyDescent="0.35">
      <c r="A86" s="23"/>
      <c r="B86" s="10" t="str">
        <f>IFERROR(INDEX('Employee Master'!$B$4:$B$54,MATCH(A86,'Employee Master'!$A$4:$A$54,0)),"")</f>
        <v/>
      </c>
      <c r="C86" s="10" t="str">
        <f>IF($A86="","",Payslip!$E$3)</f>
        <v/>
      </c>
      <c r="D86" s="24" t="str">
        <f>IFERROR(INDEX('Employee Master'!$I$4:$I$54,MATCH(A86,'Employee Master'!$A$4:$A$54,0)),"")</f>
        <v/>
      </c>
      <c r="E86" s="25"/>
      <c r="F86" s="26" t="str">
        <f>IF(D86="","",D86/Setup!$B$10*Setup!$B$12)</f>
        <v/>
      </c>
      <c r="G86" s="26">
        <f t="shared" si="12"/>
        <v>0</v>
      </c>
      <c r="H86" s="25"/>
      <c r="I86" s="26" t="str">
        <f>IF(D86="","",D86/Setup!$B$10*Setup!$B$13)</f>
        <v/>
      </c>
      <c r="J86" s="26">
        <f t="shared" si="13"/>
        <v>0</v>
      </c>
      <c r="K86" s="26">
        <f t="shared" si="14"/>
        <v>0</v>
      </c>
      <c r="L86" s="26" t="str">
        <f>IF(D86="","",MIN(K86,Setup!$B$8)*Setup!$B$17)</f>
        <v/>
      </c>
      <c r="M86" s="26" t="str">
        <f>IF(D86="","",MIN(K86,Setup!$B$8)*Setup!$B$18)</f>
        <v/>
      </c>
      <c r="N86" s="26" t="str">
        <f t="shared" si="15"/>
        <v/>
      </c>
      <c r="O86" s="26" t="str">
        <f>IF(D86="","",MAX(N86-Setup!$B$4-(L86*12*0.7),0))</f>
        <v/>
      </c>
      <c r="P86" s="26" t="str">
        <f>IF(D86="","",IF(O86&lt;=(Setup!$B$7-Setup!$B$4),O86*Setup!$B$5/12,((Setup!$B$7-Setup!$B$4)*Setup!$B$5+(O86-(Setup!$B$7-Setup!$B$4))*Setup!$B$6)/12))</f>
        <v/>
      </c>
      <c r="Q86" s="26" t="str">
        <f>IF(D86="","",IF(K86&gt;Setup!$B$16,Setup!$B$15*52/12,Setup!$B$14*52/12))</f>
        <v/>
      </c>
      <c r="R86" s="27"/>
      <c r="S86" s="26" t="str">
        <f t="shared" si="16"/>
        <v/>
      </c>
      <c r="T86" s="26" t="str">
        <f t="shared" si="17"/>
        <v/>
      </c>
    </row>
    <row r="87" spans="1:20" ht="14.25" customHeight="1" x14ac:dyDescent="0.35">
      <c r="A87" s="23"/>
      <c r="B87" s="10" t="str">
        <f>IFERROR(INDEX('Employee Master'!$B$4:$B$54,MATCH(A87,'Employee Master'!$A$4:$A$54,0)),"")</f>
        <v/>
      </c>
      <c r="C87" s="10" t="str">
        <f>IF($A87="","",Payslip!$E$3)</f>
        <v/>
      </c>
      <c r="D87" s="24" t="str">
        <f>IFERROR(INDEX('Employee Master'!$I$4:$I$54,MATCH(A87,'Employee Master'!$A$4:$A$54,0)),"")</f>
        <v/>
      </c>
      <c r="E87" s="25"/>
      <c r="F87" s="26" t="str">
        <f>IF(D87="","",D87/Setup!$B$10*Setup!$B$12)</f>
        <v/>
      </c>
      <c r="G87" s="26">
        <f t="shared" si="12"/>
        <v>0</v>
      </c>
      <c r="H87" s="25"/>
      <c r="I87" s="26" t="str">
        <f>IF(D87="","",D87/Setup!$B$10*Setup!$B$13)</f>
        <v/>
      </c>
      <c r="J87" s="26">
        <f t="shared" si="13"/>
        <v>0</v>
      </c>
      <c r="K87" s="26">
        <f t="shared" si="14"/>
        <v>0</v>
      </c>
      <c r="L87" s="26" t="str">
        <f>IF(D87="","",MIN(K87,Setup!$B$8)*Setup!$B$17)</f>
        <v/>
      </c>
      <c r="M87" s="26" t="str">
        <f>IF(D87="","",MIN(K87,Setup!$B$8)*Setup!$B$18)</f>
        <v/>
      </c>
      <c r="N87" s="26" t="str">
        <f t="shared" si="15"/>
        <v/>
      </c>
      <c r="O87" s="26" t="str">
        <f>IF(D87="","",MAX(N87-Setup!$B$4-(L87*12*0.7),0))</f>
        <v/>
      </c>
      <c r="P87" s="26" t="str">
        <f>IF(D87="","",IF(O87&lt;=(Setup!$B$7-Setup!$B$4),O87*Setup!$B$5/12,((Setup!$B$7-Setup!$B$4)*Setup!$B$5+(O87-(Setup!$B$7-Setup!$B$4))*Setup!$B$6)/12))</f>
        <v/>
      </c>
      <c r="Q87" s="26" t="str">
        <f>IF(D87="","",IF(K87&gt;Setup!$B$16,Setup!$B$15*52/12,Setup!$B$14*52/12))</f>
        <v/>
      </c>
      <c r="R87" s="27"/>
      <c r="S87" s="26" t="str">
        <f t="shared" si="16"/>
        <v/>
      </c>
      <c r="T87" s="26" t="str">
        <f t="shared" si="17"/>
        <v/>
      </c>
    </row>
    <row r="88" spans="1:20" ht="14.25" customHeight="1" x14ac:dyDescent="0.35">
      <c r="A88" s="23"/>
      <c r="B88" s="10" t="str">
        <f>IFERROR(INDEX('Employee Master'!$B$4:$B$54,MATCH(A88,'Employee Master'!$A$4:$A$54,0)),"")</f>
        <v/>
      </c>
      <c r="C88" s="10" t="str">
        <f>IF($A88="","",Payslip!$E$3)</f>
        <v/>
      </c>
      <c r="D88" s="24" t="str">
        <f>IFERROR(INDEX('Employee Master'!$I$4:$I$54,MATCH(A88,'Employee Master'!$A$4:$A$54,0)),"")</f>
        <v/>
      </c>
      <c r="E88" s="25"/>
      <c r="F88" s="26" t="str">
        <f>IF(D88="","",D88/Setup!$B$10*Setup!$B$12)</f>
        <v/>
      </c>
      <c r="G88" s="26">
        <f t="shared" si="12"/>
        <v>0</v>
      </c>
      <c r="H88" s="25"/>
      <c r="I88" s="26" t="str">
        <f>IF(D88="","",D88/Setup!$B$10*Setup!$B$13)</f>
        <v/>
      </c>
      <c r="J88" s="26">
        <f t="shared" si="13"/>
        <v>0</v>
      </c>
      <c r="K88" s="26">
        <f t="shared" si="14"/>
        <v>0</v>
      </c>
      <c r="L88" s="26" t="str">
        <f>IF(D88="","",MIN(K88,Setup!$B$8)*Setup!$B$17)</f>
        <v/>
      </c>
      <c r="M88" s="26" t="str">
        <f>IF(D88="","",MIN(K88,Setup!$B$8)*Setup!$B$18)</f>
        <v/>
      </c>
      <c r="N88" s="26" t="str">
        <f t="shared" si="15"/>
        <v/>
      </c>
      <c r="O88" s="26" t="str">
        <f>IF(D88="","",MAX(N88-Setup!$B$4-(L88*12*0.7),0))</f>
        <v/>
      </c>
      <c r="P88" s="26" t="str">
        <f>IF(D88="","",IF(O88&lt;=(Setup!$B$7-Setup!$B$4),O88*Setup!$B$5/12,((Setup!$B$7-Setup!$B$4)*Setup!$B$5+(O88-(Setup!$B$7-Setup!$B$4))*Setup!$B$6)/12))</f>
        <v/>
      </c>
      <c r="Q88" s="26" t="str">
        <f>IF(D88="","",IF(K88&gt;Setup!$B$16,Setup!$B$15*52/12,Setup!$B$14*52/12))</f>
        <v/>
      </c>
      <c r="R88" s="27"/>
      <c r="S88" s="26" t="str">
        <f t="shared" si="16"/>
        <v/>
      </c>
      <c r="T88" s="26" t="str">
        <f t="shared" si="17"/>
        <v/>
      </c>
    </row>
    <row r="89" spans="1:20" ht="14.25" customHeight="1" x14ac:dyDescent="0.35">
      <c r="A89" s="23"/>
      <c r="B89" s="10" t="str">
        <f>IFERROR(INDEX('Employee Master'!$B$4:$B$54,MATCH(A89,'Employee Master'!$A$4:$A$54,0)),"")</f>
        <v/>
      </c>
      <c r="C89" s="10" t="str">
        <f>IF($A89="","",Payslip!$E$3)</f>
        <v/>
      </c>
      <c r="D89" s="24" t="str">
        <f>IFERROR(INDEX('Employee Master'!$I$4:$I$54,MATCH(A89,'Employee Master'!$A$4:$A$54,0)),"")</f>
        <v/>
      </c>
      <c r="E89" s="25"/>
      <c r="F89" s="26" t="str">
        <f>IF(D89="","",D89/Setup!$B$10*Setup!$B$12)</f>
        <v/>
      </c>
      <c r="G89" s="26">
        <f t="shared" si="12"/>
        <v>0</v>
      </c>
      <c r="H89" s="25"/>
      <c r="I89" s="26" t="str">
        <f>IF(D89="","",D89/Setup!$B$10*Setup!$B$13)</f>
        <v/>
      </c>
      <c r="J89" s="26">
        <f t="shared" si="13"/>
        <v>0</v>
      </c>
      <c r="K89" s="26">
        <f t="shared" si="14"/>
        <v>0</v>
      </c>
      <c r="L89" s="26" t="str">
        <f>IF(D89="","",MIN(K89,Setup!$B$8)*Setup!$B$17)</f>
        <v/>
      </c>
      <c r="M89" s="26" t="str">
        <f>IF(D89="","",MIN(K89,Setup!$B$8)*Setup!$B$18)</f>
        <v/>
      </c>
      <c r="N89" s="26" t="str">
        <f t="shared" si="15"/>
        <v/>
      </c>
      <c r="O89" s="26" t="str">
        <f>IF(D89="","",MAX(N89-Setup!$B$4-(L89*12*0.7),0))</f>
        <v/>
      </c>
      <c r="P89" s="26" t="str">
        <f>IF(D89="","",IF(O89&lt;=(Setup!$B$7-Setup!$B$4),O89*Setup!$B$5/12,((Setup!$B$7-Setup!$B$4)*Setup!$B$5+(O89-(Setup!$B$7-Setup!$B$4))*Setup!$B$6)/12))</f>
        <v/>
      </c>
      <c r="Q89" s="26" t="str">
        <f>IF(D89="","",IF(K89&gt;Setup!$B$16,Setup!$B$15*52/12,Setup!$B$14*52/12))</f>
        <v/>
      </c>
      <c r="R89" s="27"/>
      <c r="S89" s="26" t="str">
        <f t="shared" si="16"/>
        <v/>
      </c>
      <c r="T89" s="26" t="str">
        <f t="shared" si="17"/>
        <v/>
      </c>
    </row>
    <row r="90" spans="1:20" ht="14.25" customHeight="1" x14ac:dyDescent="0.35">
      <c r="A90" s="23"/>
      <c r="B90" s="10" t="str">
        <f>IFERROR(INDEX('Employee Master'!$B$4:$B$54,MATCH(A90,'Employee Master'!$A$4:$A$54,0)),"")</f>
        <v/>
      </c>
      <c r="C90" s="10" t="str">
        <f>IF($A90="","",Payslip!$E$3)</f>
        <v/>
      </c>
      <c r="D90" s="24" t="str">
        <f>IFERROR(INDEX('Employee Master'!$I$4:$I$54,MATCH(A90,'Employee Master'!$A$4:$A$54,0)),"")</f>
        <v/>
      </c>
      <c r="E90" s="25"/>
      <c r="F90" s="26" t="str">
        <f>IF(D90="","",D90/Setup!$B$10*Setup!$B$12)</f>
        <v/>
      </c>
      <c r="G90" s="26">
        <f t="shared" si="12"/>
        <v>0</v>
      </c>
      <c r="H90" s="25"/>
      <c r="I90" s="26" t="str">
        <f>IF(D90="","",D90/Setup!$B$10*Setup!$B$13)</f>
        <v/>
      </c>
      <c r="J90" s="26">
        <f t="shared" si="13"/>
        <v>0</v>
      </c>
      <c r="K90" s="26">
        <f t="shared" si="14"/>
        <v>0</v>
      </c>
      <c r="L90" s="26" t="str">
        <f>IF(D90="","",MIN(K90,Setup!$B$8)*Setup!$B$17)</f>
        <v/>
      </c>
      <c r="M90" s="26" t="str">
        <f>IF(D90="","",MIN(K90,Setup!$B$8)*Setup!$B$18)</f>
        <v/>
      </c>
      <c r="N90" s="26" t="str">
        <f t="shared" si="15"/>
        <v/>
      </c>
      <c r="O90" s="26" t="str">
        <f>IF(D90="","",MAX(N90-Setup!$B$4-(L90*12*0.7),0))</f>
        <v/>
      </c>
      <c r="P90" s="26" t="str">
        <f>IF(D90="","",IF(O90&lt;=(Setup!$B$7-Setup!$B$4),O90*Setup!$B$5/12,((Setup!$B$7-Setup!$B$4)*Setup!$B$5+(O90-(Setup!$B$7-Setup!$B$4))*Setup!$B$6)/12))</f>
        <v/>
      </c>
      <c r="Q90" s="26" t="str">
        <f>IF(D90="","",IF(K90&gt;Setup!$B$16,Setup!$B$15*52/12,Setup!$B$14*52/12))</f>
        <v/>
      </c>
      <c r="R90" s="27"/>
      <c r="S90" s="26" t="str">
        <f t="shared" si="16"/>
        <v/>
      </c>
      <c r="T90" s="26" t="str">
        <f t="shared" si="17"/>
        <v/>
      </c>
    </row>
    <row r="91" spans="1:20" ht="14.25" customHeight="1" x14ac:dyDescent="0.35">
      <c r="A91" s="23"/>
      <c r="B91" s="10" t="str">
        <f>IFERROR(INDEX('Employee Master'!$B$4:$B$54,MATCH(A91,'Employee Master'!$A$4:$A$54,0)),"")</f>
        <v/>
      </c>
      <c r="C91" s="10" t="str">
        <f>IF($A91="","",Payslip!$E$3)</f>
        <v/>
      </c>
      <c r="D91" s="24" t="str">
        <f>IFERROR(INDEX('Employee Master'!$I$4:$I$54,MATCH(A91,'Employee Master'!$A$4:$A$54,0)),"")</f>
        <v/>
      </c>
      <c r="E91" s="25"/>
      <c r="F91" s="26" t="str">
        <f>IF(D91="","",D91/Setup!$B$10*Setup!$B$12)</f>
        <v/>
      </c>
      <c r="G91" s="26">
        <f t="shared" si="12"/>
        <v>0</v>
      </c>
      <c r="H91" s="25"/>
      <c r="I91" s="26" t="str">
        <f>IF(D91="","",D91/Setup!$B$10*Setup!$B$13)</f>
        <v/>
      </c>
      <c r="J91" s="26">
        <f t="shared" si="13"/>
        <v>0</v>
      </c>
      <c r="K91" s="26">
        <f t="shared" si="14"/>
        <v>0</v>
      </c>
      <c r="L91" s="26" t="str">
        <f>IF(D91="","",MIN(K91,Setup!$B$8)*Setup!$B$17)</f>
        <v/>
      </c>
      <c r="M91" s="26" t="str">
        <f>IF(D91="","",MIN(K91,Setup!$B$8)*Setup!$B$18)</f>
        <v/>
      </c>
      <c r="N91" s="26" t="str">
        <f t="shared" si="15"/>
        <v/>
      </c>
      <c r="O91" s="26" t="str">
        <f>IF(D91="","",MAX(N91-Setup!$B$4-(L91*12*0.7),0))</f>
        <v/>
      </c>
      <c r="P91" s="26" t="str">
        <f>IF(D91="","",IF(O91&lt;=(Setup!$B$7-Setup!$B$4),O91*Setup!$B$5/12,((Setup!$B$7-Setup!$B$4)*Setup!$B$5+(O91-(Setup!$B$7-Setup!$B$4))*Setup!$B$6)/12))</f>
        <v/>
      </c>
      <c r="Q91" s="26" t="str">
        <f>IF(D91="","",IF(K91&gt;Setup!$B$16,Setup!$B$15*52/12,Setup!$B$14*52/12))</f>
        <v/>
      </c>
      <c r="R91" s="27"/>
      <c r="S91" s="26" t="str">
        <f t="shared" si="16"/>
        <v/>
      </c>
      <c r="T91" s="26" t="str">
        <f t="shared" si="17"/>
        <v/>
      </c>
    </row>
    <row r="92" spans="1:20" ht="14.25" customHeight="1" x14ac:dyDescent="0.35">
      <c r="A92" s="23"/>
      <c r="B92" s="10" t="str">
        <f>IFERROR(INDEX('Employee Master'!$B$4:$B$54,MATCH(A92,'Employee Master'!$A$4:$A$54,0)),"")</f>
        <v/>
      </c>
      <c r="C92" s="10" t="str">
        <f>IF($A92="","",Payslip!$E$3)</f>
        <v/>
      </c>
      <c r="D92" s="24" t="str">
        <f>IFERROR(INDEX('Employee Master'!$I$4:$I$54,MATCH(A92,'Employee Master'!$A$4:$A$54,0)),"")</f>
        <v/>
      </c>
      <c r="E92" s="25"/>
      <c r="F92" s="26" t="str">
        <f>IF(D92="","",D92/Setup!$B$10*Setup!$B$12)</f>
        <v/>
      </c>
      <c r="G92" s="26">
        <f t="shared" si="12"/>
        <v>0</v>
      </c>
      <c r="H92" s="25"/>
      <c r="I92" s="26" t="str">
        <f>IF(D92="","",D92/Setup!$B$10*Setup!$B$13)</f>
        <v/>
      </c>
      <c r="J92" s="26">
        <f t="shared" si="13"/>
        <v>0</v>
      </c>
      <c r="K92" s="26">
        <f t="shared" si="14"/>
        <v>0</v>
      </c>
      <c r="L92" s="26" t="str">
        <f>IF(D92="","",MIN(K92,Setup!$B$8)*Setup!$B$17)</f>
        <v/>
      </c>
      <c r="M92" s="26" t="str">
        <f>IF(D92="","",MIN(K92,Setup!$B$8)*Setup!$B$18)</f>
        <v/>
      </c>
      <c r="N92" s="26" t="str">
        <f t="shared" si="15"/>
        <v/>
      </c>
      <c r="O92" s="26" t="str">
        <f>IF(D92="","",MAX(N92-Setup!$B$4-(L92*12*0.7),0))</f>
        <v/>
      </c>
      <c r="P92" s="26" t="str">
        <f>IF(D92="","",IF(O92&lt;=(Setup!$B$7-Setup!$B$4),O92*Setup!$B$5/12,((Setup!$B$7-Setup!$B$4)*Setup!$B$5+(O92-(Setup!$B$7-Setup!$B$4))*Setup!$B$6)/12))</f>
        <v/>
      </c>
      <c r="Q92" s="26" t="str">
        <f>IF(D92="","",IF(K92&gt;Setup!$B$16,Setup!$B$15*52/12,Setup!$B$14*52/12))</f>
        <v/>
      </c>
      <c r="R92" s="27"/>
      <c r="S92" s="26" t="str">
        <f t="shared" si="16"/>
        <v/>
      </c>
      <c r="T92" s="26" t="str">
        <f t="shared" si="17"/>
        <v/>
      </c>
    </row>
    <row r="93" spans="1:20" ht="14.25" customHeight="1" x14ac:dyDescent="0.35">
      <c r="A93" s="23"/>
      <c r="B93" s="10" t="str">
        <f>IFERROR(INDEX('Employee Master'!$B$4:$B$54,MATCH(A93,'Employee Master'!$A$4:$A$54,0)),"")</f>
        <v/>
      </c>
      <c r="C93" s="10" t="str">
        <f>IF($A93="","",Payslip!$E$3)</f>
        <v/>
      </c>
      <c r="D93" s="24" t="str">
        <f>IFERROR(INDEX('Employee Master'!$I$4:$I$54,MATCH(A93,'Employee Master'!$A$4:$A$54,0)),"")</f>
        <v/>
      </c>
      <c r="E93" s="25"/>
      <c r="F93" s="26" t="str">
        <f>IF(D93="","",D93/Setup!$B$10*Setup!$B$12)</f>
        <v/>
      </c>
      <c r="G93" s="26">
        <f t="shared" si="12"/>
        <v>0</v>
      </c>
      <c r="H93" s="25"/>
      <c r="I93" s="26" t="str">
        <f>IF(D93="","",D93/Setup!$B$10*Setup!$B$13)</f>
        <v/>
      </c>
      <c r="J93" s="26">
        <f t="shared" si="13"/>
        <v>0</v>
      </c>
      <c r="K93" s="26">
        <f t="shared" si="14"/>
        <v>0</v>
      </c>
      <c r="L93" s="26" t="str">
        <f>IF(D93="","",MIN(K93,Setup!$B$8)*Setup!$B$17)</f>
        <v/>
      </c>
      <c r="M93" s="26" t="str">
        <f>IF(D93="","",MIN(K93,Setup!$B$8)*Setup!$B$18)</f>
        <v/>
      </c>
      <c r="N93" s="26" t="str">
        <f t="shared" si="15"/>
        <v/>
      </c>
      <c r="O93" s="26" t="str">
        <f>IF(D93="","",MAX(N93-Setup!$B$4-(L93*12*0.7),0))</f>
        <v/>
      </c>
      <c r="P93" s="26" t="str">
        <f>IF(D93="","",IF(O93&lt;=(Setup!$B$7-Setup!$B$4),O93*Setup!$B$5/12,((Setup!$B$7-Setup!$B$4)*Setup!$B$5+(O93-(Setup!$B$7-Setup!$B$4))*Setup!$B$6)/12))</f>
        <v/>
      </c>
      <c r="Q93" s="26" t="str">
        <f>IF(D93="","",IF(K93&gt;Setup!$B$16,Setup!$B$15*52/12,Setup!$B$14*52/12))</f>
        <v/>
      </c>
      <c r="R93" s="27"/>
      <c r="S93" s="26" t="str">
        <f t="shared" si="16"/>
        <v/>
      </c>
      <c r="T93" s="26" t="str">
        <f t="shared" si="17"/>
        <v/>
      </c>
    </row>
    <row r="94" spans="1:20" ht="14.25" customHeight="1" x14ac:dyDescent="0.35">
      <c r="A94" s="23"/>
      <c r="B94" s="10" t="str">
        <f>IFERROR(INDEX('Employee Master'!$B$4:$B$54,MATCH(A94,'Employee Master'!$A$4:$A$54,0)),"")</f>
        <v/>
      </c>
      <c r="C94" s="10" t="str">
        <f>IF($A94="","",Payslip!$E$3)</f>
        <v/>
      </c>
      <c r="D94" s="24" t="str">
        <f>IFERROR(INDEX('Employee Master'!$I$4:$I$54,MATCH(A94,'Employee Master'!$A$4:$A$54,0)),"")</f>
        <v/>
      </c>
      <c r="E94" s="25"/>
      <c r="F94" s="26" t="str">
        <f>IF(D94="","",D94/Setup!$B$10*Setup!$B$12)</f>
        <v/>
      </c>
      <c r="G94" s="26">
        <f t="shared" si="12"/>
        <v>0</v>
      </c>
      <c r="H94" s="25"/>
      <c r="I94" s="26" t="str">
        <f>IF(D94="","",D94/Setup!$B$10*Setup!$B$13)</f>
        <v/>
      </c>
      <c r="J94" s="26">
        <f t="shared" si="13"/>
        <v>0</v>
      </c>
      <c r="K94" s="26">
        <f t="shared" si="14"/>
        <v>0</v>
      </c>
      <c r="L94" s="26" t="str">
        <f>IF(D94="","",MIN(K94,Setup!$B$8)*Setup!$B$17)</f>
        <v/>
      </c>
      <c r="M94" s="26" t="str">
        <f>IF(D94="","",MIN(K94,Setup!$B$8)*Setup!$B$18)</f>
        <v/>
      </c>
      <c r="N94" s="26" t="str">
        <f t="shared" si="15"/>
        <v/>
      </c>
      <c r="O94" s="26" t="str">
        <f>IF(D94="","",MAX(N94-Setup!$B$4-(L94*12*0.7),0))</f>
        <v/>
      </c>
      <c r="P94" s="26" t="str">
        <f>IF(D94="","",IF(O94&lt;=(Setup!$B$7-Setup!$B$4),O94*Setup!$B$5/12,((Setup!$B$7-Setup!$B$4)*Setup!$B$5+(O94-(Setup!$B$7-Setup!$B$4))*Setup!$B$6)/12))</f>
        <v/>
      </c>
      <c r="Q94" s="26" t="str">
        <f>IF(D94="","",IF(K94&gt;Setup!$B$16,Setup!$B$15*52/12,Setup!$B$14*52/12))</f>
        <v/>
      </c>
      <c r="R94" s="27"/>
      <c r="S94" s="26" t="str">
        <f t="shared" si="16"/>
        <v/>
      </c>
      <c r="T94" s="26" t="str">
        <f t="shared" si="17"/>
        <v/>
      </c>
    </row>
    <row r="95" spans="1:20" ht="14.25" customHeight="1" x14ac:dyDescent="0.35">
      <c r="A95" s="23"/>
      <c r="B95" s="10" t="str">
        <f>IFERROR(INDEX('Employee Master'!$B$4:$B$54,MATCH(A95,'Employee Master'!$A$4:$A$54,0)),"")</f>
        <v/>
      </c>
      <c r="C95" s="10" t="str">
        <f>IF($A95="","",Payslip!$E$3)</f>
        <v/>
      </c>
      <c r="D95" s="24" t="str">
        <f>IFERROR(INDEX('Employee Master'!$I$4:$I$54,MATCH(A95,'Employee Master'!$A$4:$A$54,0)),"")</f>
        <v/>
      </c>
      <c r="E95" s="25"/>
      <c r="F95" s="26" t="str">
        <f>IF(D95="","",D95/Setup!$B$10*Setup!$B$12)</f>
        <v/>
      </c>
      <c r="G95" s="26">
        <f t="shared" si="12"/>
        <v>0</v>
      </c>
      <c r="H95" s="25"/>
      <c r="I95" s="26" t="str">
        <f>IF(D95="","",D95/Setup!$B$10*Setup!$B$13)</f>
        <v/>
      </c>
      <c r="J95" s="26">
        <f t="shared" si="13"/>
        <v>0</v>
      </c>
      <c r="K95" s="26">
        <f t="shared" si="14"/>
        <v>0</v>
      </c>
      <c r="L95" s="26" t="str">
        <f>IF(D95="","",MIN(K95,Setup!$B$8)*Setup!$B$17)</f>
        <v/>
      </c>
      <c r="M95" s="26" t="str">
        <f>IF(D95="","",MIN(K95,Setup!$B$8)*Setup!$B$18)</f>
        <v/>
      </c>
      <c r="N95" s="26" t="str">
        <f t="shared" si="15"/>
        <v/>
      </c>
      <c r="O95" s="26" t="str">
        <f>IF(D95="","",MAX(N95-Setup!$B$4-(L95*12*0.7),0))</f>
        <v/>
      </c>
      <c r="P95" s="26" t="str">
        <f>IF(D95="","",IF(O95&lt;=(Setup!$B$7-Setup!$B$4),O95*Setup!$B$5/12,((Setup!$B$7-Setup!$B$4)*Setup!$B$5+(O95-(Setup!$B$7-Setup!$B$4))*Setup!$B$6)/12))</f>
        <v/>
      </c>
      <c r="Q95" s="26" t="str">
        <f>IF(D95="","",IF(K95&gt;Setup!$B$16,Setup!$B$15*52/12,Setup!$B$14*52/12))</f>
        <v/>
      </c>
      <c r="R95" s="27"/>
      <c r="S95" s="26" t="str">
        <f t="shared" si="16"/>
        <v/>
      </c>
      <c r="T95" s="26" t="str">
        <f t="shared" si="17"/>
        <v/>
      </c>
    </row>
    <row r="96" spans="1:20" ht="14.25" customHeight="1" x14ac:dyDescent="0.35">
      <c r="A96" s="23"/>
      <c r="B96" s="10" t="str">
        <f>IFERROR(INDEX('Employee Master'!$B$4:$B$54,MATCH(A96,'Employee Master'!$A$4:$A$54,0)),"")</f>
        <v/>
      </c>
      <c r="C96" s="10" t="str">
        <f>IF($A96="","",Payslip!$E$3)</f>
        <v/>
      </c>
      <c r="D96" s="24" t="str">
        <f>IFERROR(INDEX('Employee Master'!$I$4:$I$54,MATCH(A96,'Employee Master'!$A$4:$A$54,0)),"")</f>
        <v/>
      </c>
      <c r="E96" s="25"/>
      <c r="F96" s="26" t="str">
        <f>IF(D96="","",D96/Setup!$B$10*Setup!$B$12)</f>
        <v/>
      </c>
      <c r="G96" s="26">
        <f t="shared" si="12"/>
        <v>0</v>
      </c>
      <c r="H96" s="25"/>
      <c r="I96" s="26" t="str">
        <f>IF(D96="","",D96/Setup!$B$10*Setup!$B$13)</f>
        <v/>
      </c>
      <c r="J96" s="26">
        <f t="shared" si="13"/>
        <v>0</v>
      </c>
      <c r="K96" s="26">
        <f t="shared" si="14"/>
        <v>0</v>
      </c>
      <c r="L96" s="26" t="str">
        <f>IF(D96="","",MIN(K96,Setup!$B$8)*Setup!$B$17)</f>
        <v/>
      </c>
      <c r="M96" s="26" t="str">
        <f>IF(D96="","",MIN(K96,Setup!$B$8)*Setup!$B$18)</f>
        <v/>
      </c>
      <c r="N96" s="26" t="str">
        <f t="shared" si="15"/>
        <v/>
      </c>
      <c r="O96" s="26" t="str">
        <f>IF(D96="","",MAX(N96-Setup!$B$4-(L96*12*0.7),0))</f>
        <v/>
      </c>
      <c r="P96" s="26" t="str">
        <f>IF(D96="","",IF(O96&lt;=(Setup!$B$7-Setup!$B$4),O96*Setup!$B$5/12,((Setup!$B$7-Setup!$B$4)*Setup!$B$5+(O96-(Setup!$B$7-Setup!$B$4))*Setup!$B$6)/12))</f>
        <v/>
      </c>
      <c r="Q96" s="26" t="str">
        <f>IF(D96="","",IF(K96&gt;Setup!$B$16,Setup!$B$15*52/12,Setup!$B$14*52/12))</f>
        <v/>
      </c>
      <c r="R96" s="27"/>
      <c r="S96" s="26" t="str">
        <f t="shared" si="16"/>
        <v/>
      </c>
      <c r="T96" s="26" t="str">
        <f t="shared" si="17"/>
        <v/>
      </c>
    </row>
    <row r="97" spans="1:20" ht="14.25" customHeight="1" x14ac:dyDescent="0.35">
      <c r="A97" s="23"/>
      <c r="B97" s="10" t="str">
        <f>IFERROR(INDEX('Employee Master'!$B$4:$B$54,MATCH(A97,'Employee Master'!$A$4:$A$54,0)),"")</f>
        <v/>
      </c>
      <c r="C97" s="10" t="str">
        <f>IF($A97="","",Payslip!$E$3)</f>
        <v/>
      </c>
      <c r="D97" s="24" t="str">
        <f>IFERROR(INDEX('Employee Master'!$I$4:$I$54,MATCH(A97,'Employee Master'!$A$4:$A$54,0)),"")</f>
        <v/>
      </c>
      <c r="E97" s="25"/>
      <c r="F97" s="26" t="str">
        <f>IF(D97="","",D97/Setup!$B$10*Setup!$B$12)</f>
        <v/>
      </c>
      <c r="G97" s="26">
        <f t="shared" si="12"/>
        <v>0</v>
      </c>
      <c r="H97" s="25"/>
      <c r="I97" s="26" t="str">
        <f>IF(D97="","",D97/Setup!$B$10*Setup!$B$13)</f>
        <v/>
      </c>
      <c r="J97" s="26">
        <f t="shared" si="13"/>
        <v>0</v>
      </c>
      <c r="K97" s="26">
        <f t="shared" si="14"/>
        <v>0</v>
      </c>
      <c r="L97" s="26" t="str">
        <f>IF(D97="","",MIN(K97,Setup!$B$8)*Setup!$B$17)</f>
        <v/>
      </c>
      <c r="M97" s="26" t="str">
        <f>IF(D97="","",MIN(K97,Setup!$B$8)*Setup!$B$18)</f>
        <v/>
      </c>
      <c r="N97" s="26" t="str">
        <f t="shared" si="15"/>
        <v/>
      </c>
      <c r="O97" s="26" t="str">
        <f>IF(D97="","",MAX(N97-Setup!$B$4-(L97*12*0.7),0))</f>
        <v/>
      </c>
      <c r="P97" s="26" t="str">
        <f>IF(D97="","",IF(O97&lt;=(Setup!$B$7-Setup!$B$4),O97*Setup!$B$5/12,((Setup!$B$7-Setup!$B$4)*Setup!$B$5+(O97-(Setup!$B$7-Setup!$B$4))*Setup!$B$6)/12))</f>
        <v/>
      </c>
      <c r="Q97" s="26" t="str">
        <f>IF(D97="","",IF(K97&gt;Setup!$B$16,Setup!$B$15*52/12,Setup!$B$14*52/12))</f>
        <v/>
      </c>
      <c r="R97" s="27"/>
      <c r="S97" s="26" t="str">
        <f t="shared" si="16"/>
        <v/>
      </c>
      <c r="T97" s="26" t="str">
        <f t="shared" si="17"/>
        <v/>
      </c>
    </row>
    <row r="98" spans="1:20" ht="14.25" customHeight="1" x14ac:dyDescent="0.35">
      <c r="A98" s="23"/>
      <c r="B98" s="10" t="str">
        <f>IFERROR(INDEX('Employee Master'!$B$4:$B$54,MATCH(A98,'Employee Master'!$A$4:$A$54,0)),"")</f>
        <v/>
      </c>
      <c r="C98" s="10" t="str">
        <f>IF($A98="","",Payslip!$E$3)</f>
        <v/>
      </c>
      <c r="D98" s="24" t="str">
        <f>IFERROR(INDEX('Employee Master'!$I$4:$I$54,MATCH(A98,'Employee Master'!$A$4:$A$54,0)),"")</f>
        <v/>
      </c>
      <c r="E98" s="25"/>
      <c r="F98" s="26" t="str">
        <f>IF(D98="","",D98/Setup!$B$10*Setup!$B$12)</f>
        <v/>
      </c>
      <c r="G98" s="26">
        <f t="shared" si="12"/>
        <v>0</v>
      </c>
      <c r="H98" s="25"/>
      <c r="I98" s="26" t="str">
        <f>IF(D98="","",D98/Setup!$B$10*Setup!$B$13)</f>
        <v/>
      </c>
      <c r="J98" s="26">
        <f t="shared" si="13"/>
        <v>0</v>
      </c>
      <c r="K98" s="26">
        <f t="shared" si="14"/>
        <v>0</v>
      </c>
      <c r="L98" s="26" t="str">
        <f>IF(D98="","",MIN(K98,Setup!$B$8)*Setup!$B$17)</f>
        <v/>
      </c>
      <c r="M98" s="26" t="str">
        <f>IF(D98="","",MIN(K98,Setup!$B$8)*Setup!$B$18)</f>
        <v/>
      </c>
      <c r="N98" s="26" t="str">
        <f t="shared" si="15"/>
        <v/>
      </c>
      <c r="O98" s="26" t="str">
        <f>IF(D98="","",MAX(N98-Setup!$B$4-(L98*12*0.7),0))</f>
        <v/>
      </c>
      <c r="P98" s="26" t="str">
        <f>IF(D98="","",IF(O98&lt;=(Setup!$B$7-Setup!$B$4),O98*Setup!$B$5/12,((Setup!$B$7-Setup!$B$4)*Setup!$B$5+(O98-(Setup!$B$7-Setup!$B$4))*Setup!$B$6)/12))</f>
        <v/>
      </c>
      <c r="Q98" s="26" t="str">
        <f>IF(D98="","",IF(K98&gt;Setup!$B$16,Setup!$B$15*52/12,Setup!$B$14*52/12))</f>
        <v/>
      </c>
      <c r="R98" s="27"/>
      <c r="S98" s="26" t="str">
        <f t="shared" si="16"/>
        <v/>
      </c>
      <c r="T98" s="26" t="str">
        <f t="shared" si="17"/>
        <v/>
      </c>
    </row>
    <row r="99" spans="1:20" ht="14.25" customHeight="1" x14ac:dyDescent="0.35">
      <c r="A99" s="23"/>
      <c r="B99" s="10" t="str">
        <f>IFERROR(INDEX('Employee Master'!$B$4:$B$54,MATCH(A99,'Employee Master'!$A$4:$A$54,0)),"")</f>
        <v/>
      </c>
      <c r="C99" s="10" t="str">
        <f>IF($A99="","",Payslip!$E$3)</f>
        <v/>
      </c>
      <c r="D99" s="24" t="str">
        <f>IFERROR(INDEX('Employee Master'!$I$4:$I$54,MATCH(A99,'Employee Master'!$A$4:$A$54,0)),"")</f>
        <v/>
      </c>
      <c r="E99" s="25"/>
      <c r="F99" s="26" t="str">
        <f>IF(D99="","",D99/Setup!$B$10*Setup!$B$12)</f>
        <v/>
      </c>
      <c r="G99" s="26">
        <f t="shared" si="12"/>
        <v>0</v>
      </c>
      <c r="H99" s="25"/>
      <c r="I99" s="26" t="str">
        <f>IF(D99="","",D99/Setup!$B$10*Setup!$B$13)</f>
        <v/>
      </c>
      <c r="J99" s="26">
        <f t="shared" si="13"/>
        <v>0</v>
      </c>
      <c r="K99" s="26">
        <f t="shared" si="14"/>
        <v>0</v>
      </c>
      <c r="L99" s="26" t="str">
        <f>IF(D99="","",MIN(K99,Setup!$B$8)*Setup!$B$17)</f>
        <v/>
      </c>
      <c r="M99" s="26" t="str">
        <f>IF(D99="","",MIN(K99,Setup!$B$8)*Setup!$B$18)</f>
        <v/>
      </c>
      <c r="N99" s="26" t="str">
        <f t="shared" si="15"/>
        <v/>
      </c>
      <c r="O99" s="26" t="str">
        <f>IF(D99="","",MAX(N99-Setup!$B$4-(L99*12*0.7),0))</f>
        <v/>
      </c>
      <c r="P99" s="26" t="str">
        <f>IF(D99="","",IF(O99&lt;=(Setup!$B$7-Setup!$B$4),O99*Setup!$B$5/12,((Setup!$B$7-Setup!$B$4)*Setup!$B$5+(O99-(Setup!$B$7-Setup!$B$4))*Setup!$B$6)/12))</f>
        <v/>
      </c>
      <c r="Q99" s="26" t="str">
        <f>IF(D99="","",IF(K99&gt;Setup!$B$16,Setup!$B$15*52/12,Setup!$B$14*52/12))</f>
        <v/>
      </c>
      <c r="R99" s="27"/>
      <c r="S99" s="26" t="str">
        <f t="shared" si="16"/>
        <v/>
      </c>
      <c r="T99" s="26" t="str">
        <f t="shared" si="17"/>
        <v/>
      </c>
    </row>
    <row r="100" spans="1:20" ht="14.25" customHeight="1" x14ac:dyDescent="0.35">
      <c r="A100" s="23"/>
      <c r="B100" s="10" t="str">
        <f>IFERROR(INDEX('Employee Master'!$B$4:$B$54,MATCH(A100,'Employee Master'!$A$4:$A$54,0)),"")</f>
        <v/>
      </c>
      <c r="C100" s="10" t="str">
        <f>IF($A100="","",Payslip!$E$3)</f>
        <v/>
      </c>
      <c r="D100" s="24" t="str">
        <f>IFERROR(INDEX('Employee Master'!$I$4:$I$54,MATCH(A100,'Employee Master'!$A$4:$A$54,0)),"")</f>
        <v/>
      </c>
      <c r="E100" s="25"/>
      <c r="F100" s="26" t="str">
        <f>IF(D100="","",D100/Setup!$B$10*Setup!$B$12)</f>
        <v/>
      </c>
      <c r="G100" s="26">
        <f t="shared" ref="G100:G104" si="18">IFERROR(E100*F100,0)</f>
        <v>0</v>
      </c>
      <c r="H100" s="25"/>
      <c r="I100" s="26" t="str">
        <f>IF(D100="","",D100/Setup!$B$10*Setup!$B$13)</f>
        <v/>
      </c>
      <c r="J100" s="26">
        <f t="shared" ref="J100:J104" si="19">IFERROR(H100*I100,0)</f>
        <v>0</v>
      </c>
      <c r="K100" s="26">
        <f t="shared" ref="K100:K104" si="20">IFERROR(D100+G100+J100,0)</f>
        <v>0</v>
      </c>
      <c r="L100" s="26" t="str">
        <f>IF(D100="","",MIN(K100,Setup!$B$8)*Setup!$B$17)</f>
        <v/>
      </c>
      <c r="M100" s="26" t="str">
        <f>IF(D100="","",MIN(K100,Setup!$B$8)*Setup!$B$18)</f>
        <v/>
      </c>
      <c r="N100" s="26" t="str">
        <f t="shared" si="15"/>
        <v/>
      </c>
      <c r="O100" s="26" t="str">
        <f>IF(D100="","",MAX(N100-Setup!$B$4-(L100*12*0.7),0))</f>
        <v/>
      </c>
      <c r="P100" s="26" t="str">
        <f>IF(D100="","",IF(O100&lt;=(Setup!$B$7-Setup!$B$4),O100*Setup!$B$5/12,((Setup!$B$7-Setup!$B$4)*Setup!$B$5+(O100-(Setup!$B$7-Setup!$B$4))*Setup!$B$6)/12))</f>
        <v/>
      </c>
      <c r="Q100" s="26" t="str">
        <f>IF(D100="","",IF(K100&gt;Setup!$B$16,Setup!$B$15*52/12,Setup!$B$14*52/12))</f>
        <v/>
      </c>
      <c r="R100" s="27"/>
      <c r="S100" s="26" t="str">
        <f t="shared" ref="S100:S104" si="21">IF(D100="","",L100+P100+Q100+IFERROR(R100,0))</f>
        <v/>
      </c>
      <c r="T100" s="26" t="str">
        <f t="shared" ref="T100:T104" si="22">IF(D100="","",K100-S100)</f>
        <v/>
      </c>
    </row>
    <row r="101" spans="1:20" ht="14.25" customHeight="1" x14ac:dyDescent="0.35">
      <c r="A101" s="23"/>
      <c r="B101" s="10" t="str">
        <f>IFERROR(INDEX('Employee Master'!$B$4:$B$54,MATCH(A101,'Employee Master'!$A$4:$A$54,0)),"")</f>
        <v/>
      </c>
      <c r="C101" s="10" t="str">
        <f>IF($A101="","",Payslip!$E$3)</f>
        <v/>
      </c>
      <c r="D101" s="24" t="str">
        <f>IFERROR(INDEX('Employee Master'!$I$4:$I$54,MATCH(A101,'Employee Master'!$A$4:$A$54,0)),"")</f>
        <v/>
      </c>
      <c r="E101" s="25"/>
      <c r="F101" s="26" t="str">
        <f>IF(D101="","",D101/Setup!$B$10*Setup!$B$12)</f>
        <v/>
      </c>
      <c r="G101" s="26">
        <f t="shared" si="18"/>
        <v>0</v>
      </c>
      <c r="H101" s="25"/>
      <c r="I101" s="26" t="str">
        <f>IF(D101="","",D101/Setup!$B$10*Setup!$B$13)</f>
        <v/>
      </c>
      <c r="J101" s="26">
        <f t="shared" si="19"/>
        <v>0</v>
      </c>
      <c r="K101" s="26">
        <f t="shared" si="20"/>
        <v>0</v>
      </c>
      <c r="L101" s="26" t="str">
        <f>IF(D101="","",MIN(K101,Setup!$B$8)*Setup!$B$17)</f>
        <v/>
      </c>
      <c r="M101" s="26" t="str">
        <f>IF(D101="","",MIN(K101,Setup!$B$8)*Setup!$B$18)</f>
        <v/>
      </c>
      <c r="N101" s="26" t="str">
        <f t="shared" si="15"/>
        <v/>
      </c>
      <c r="O101" s="26" t="str">
        <f>IF(D101="","",MAX(N101-Setup!$B$4-(L101*12*0.7),0))</f>
        <v/>
      </c>
      <c r="P101" s="26" t="str">
        <f>IF(D101="","",IF(O101&lt;=(Setup!$B$7-Setup!$B$4),O101*Setup!$B$5/12,((Setup!$B$7-Setup!$B$4)*Setup!$B$5+(O101-(Setup!$B$7-Setup!$B$4))*Setup!$B$6)/12))</f>
        <v/>
      </c>
      <c r="Q101" s="26" t="str">
        <f>IF(D101="","",IF(K101&gt;Setup!$B$16,Setup!$B$15*52/12,Setup!$B$14*52/12))</f>
        <v/>
      </c>
      <c r="R101" s="27"/>
      <c r="S101" s="26" t="str">
        <f t="shared" si="21"/>
        <v/>
      </c>
      <c r="T101" s="26" t="str">
        <f t="shared" si="22"/>
        <v/>
      </c>
    </row>
    <row r="102" spans="1:20" ht="14.25" customHeight="1" x14ac:dyDescent="0.35">
      <c r="A102" s="23"/>
      <c r="B102" s="10" t="str">
        <f>IFERROR(INDEX('Employee Master'!$B$4:$B$54,MATCH(A102,'Employee Master'!$A$4:$A$54,0)),"")</f>
        <v/>
      </c>
      <c r="C102" s="10" t="str">
        <f>IF($A102="","",Payslip!$E$3)</f>
        <v/>
      </c>
      <c r="D102" s="24" t="str">
        <f>IFERROR(INDEX('Employee Master'!$I$4:$I$54,MATCH(A102,'Employee Master'!$A$4:$A$54,0)),"")</f>
        <v/>
      </c>
      <c r="E102" s="25"/>
      <c r="F102" s="26" t="str">
        <f>IF(D102="","",D102/Setup!$B$10*Setup!$B$12)</f>
        <v/>
      </c>
      <c r="G102" s="26">
        <f t="shared" si="18"/>
        <v>0</v>
      </c>
      <c r="H102" s="25"/>
      <c r="I102" s="26" t="str">
        <f>IF(D102="","",D102/Setup!$B$10*Setup!$B$13)</f>
        <v/>
      </c>
      <c r="J102" s="26">
        <f t="shared" si="19"/>
        <v>0</v>
      </c>
      <c r="K102" s="26">
        <f t="shared" si="20"/>
        <v>0</v>
      </c>
      <c r="L102" s="26" t="str">
        <f>IF(D102="","",MIN(K102,Setup!$B$8)*Setup!$B$17)</f>
        <v/>
      </c>
      <c r="M102" s="26" t="str">
        <f>IF(D102="","",MIN(K102,Setup!$B$8)*Setup!$B$18)</f>
        <v/>
      </c>
      <c r="N102" s="26" t="str">
        <f t="shared" si="15"/>
        <v/>
      </c>
      <c r="O102" s="26" t="str">
        <f>IF(D102="","",MAX(N102-Setup!$B$4-(L102*12*0.7),0))</f>
        <v/>
      </c>
      <c r="P102" s="26" t="str">
        <f>IF(D102="","",IF(O102&lt;=(Setup!$B$7-Setup!$B$4),O102*Setup!$B$5/12,((Setup!$B$7-Setup!$B$4)*Setup!$B$5+(O102-(Setup!$B$7-Setup!$B$4))*Setup!$B$6)/12))</f>
        <v/>
      </c>
      <c r="Q102" s="26" t="str">
        <f>IF(D102="","",IF(K102&gt;Setup!$B$16,Setup!$B$15*52/12,Setup!$B$14*52/12))</f>
        <v/>
      </c>
      <c r="R102" s="27"/>
      <c r="S102" s="26" t="str">
        <f t="shared" si="21"/>
        <v/>
      </c>
      <c r="T102" s="26" t="str">
        <f t="shared" si="22"/>
        <v/>
      </c>
    </row>
    <row r="103" spans="1:20" ht="14.25" customHeight="1" x14ac:dyDescent="0.35">
      <c r="A103" s="23"/>
      <c r="B103" s="10" t="str">
        <f>IFERROR(INDEX('Employee Master'!$B$4:$B$54,MATCH(A103,'Employee Master'!$A$4:$A$54,0)),"")</f>
        <v/>
      </c>
      <c r="C103" s="10" t="str">
        <f>IF($A103="","",Payslip!$E$3)</f>
        <v/>
      </c>
      <c r="D103" s="24" t="str">
        <f>IFERROR(INDEX('Employee Master'!$I$4:$I$54,MATCH(A103,'Employee Master'!$A$4:$A$54,0)),"")</f>
        <v/>
      </c>
      <c r="E103" s="25"/>
      <c r="F103" s="26" t="str">
        <f>IF(D103="","",D103/Setup!$B$10*Setup!$B$12)</f>
        <v/>
      </c>
      <c r="G103" s="26">
        <f t="shared" si="18"/>
        <v>0</v>
      </c>
      <c r="H103" s="25"/>
      <c r="I103" s="26" t="str">
        <f>IF(D103="","",D103/Setup!$B$10*Setup!$B$13)</f>
        <v/>
      </c>
      <c r="J103" s="26">
        <f t="shared" si="19"/>
        <v>0</v>
      </c>
      <c r="K103" s="26">
        <f t="shared" si="20"/>
        <v>0</v>
      </c>
      <c r="L103" s="26" t="str">
        <f>IF(D103="","",MIN(K103,Setup!$B$8)*Setup!$B$17)</f>
        <v/>
      </c>
      <c r="M103" s="26" t="str">
        <f>IF(D103="","",MIN(K103,Setup!$B$8)*Setup!$B$18)</f>
        <v/>
      </c>
      <c r="N103" s="26" t="str">
        <f t="shared" si="15"/>
        <v/>
      </c>
      <c r="O103" s="26" t="str">
        <f>IF(D103="","",MAX(N103-Setup!$B$4-(L103*12*0.7),0))</f>
        <v/>
      </c>
      <c r="P103" s="26" t="str">
        <f>IF(D103="","",IF(O103&lt;=(Setup!$B$7-Setup!$B$4),O103*Setup!$B$5/12,((Setup!$B$7-Setup!$B$4)*Setup!$B$5+(O103-(Setup!$B$7-Setup!$B$4))*Setup!$B$6)/12))</f>
        <v/>
      </c>
      <c r="Q103" s="26" t="str">
        <f>IF(D103="","",IF(K103&gt;Setup!$B$16,Setup!$B$15*52/12,Setup!$B$14*52/12))</f>
        <v/>
      </c>
      <c r="R103" s="27"/>
      <c r="S103" s="26" t="str">
        <f t="shared" si="21"/>
        <v/>
      </c>
      <c r="T103" s="26" t="str">
        <f t="shared" si="22"/>
        <v/>
      </c>
    </row>
    <row r="104" spans="1:20" ht="14.25" customHeight="1" x14ac:dyDescent="0.35">
      <c r="A104" s="23"/>
      <c r="B104" s="10" t="str">
        <f>IFERROR(INDEX('Employee Master'!$B$4:$B$54,MATCH(A104,'Employee Master'!$A$4:$A$54,0)),"")</f>
        <v/>
      </c>
      <c r="C104" s="10" t="str">
        <f>IF($A104="","",Payslip!$E$3)</f>
        <v/>
      </c>
      <c r="D104" s="24" t="str">
        <f>IFERROR(INDEX('Employee Master'!$I$4:$I$54,MATCH(A104,'Employee Master'!$A$4:$A$54,0)),"")</f>
        <v/>
      </c>
      <c r="E104" s="25"/>
      <c r="F104" s="26" t="str">
        <f>IF(D104="","",D104/Setup!$B$10*Setup!$B$12)</f>
        <v/>
      </c>
      <c r="G104" s="26">
        <f t="shared" si="18"/>
        <v>0</v>
      </c>
      <c r="H104" s="25"/>
      <c r="I104" s="26" t="str">
        <f>IF(D104="","",D104/Setup!$B$10*Setup!$B$13)</f>
        <v/>
      </c>
      <c r="J104" s="26">
        <f t="shared" si="19"/>
        <v>0</v>
      </c>
      <c r="K104" s="26">
        <f t="shared" si="20"/>
        <v>0</v>
      </c>
      <c r="L104" s="26" t="str">
        <f>IF(D104="","",MIN(K104,Setup!$B$8)*Setup!$B$17)</f>
        <v/>
      </c>
      <c r="M104" s="26" t="str">
        <f>IF(D104="","",MIN(K104,Setup!$B$8)*Setup!$B$18)</f>
        <v/>
      </c>
      <c r="N104" s="26" t="str">
        <f t="shared" si="15"/>
        <v/>
      </c>
      <c r="O104" s="26" t="str">
        <f>IF(D104="","",MAX(N104-Setup!$B$4-(L104*12*0.7),0))</f>
        <v/>
      </c>
      <c r="P104" s="26" t="str">
        <f>IF(D104="","",IF(O104&lt;=(Setup!$B$7-Setup!$B$4),O104*Setup!$B$5/12,((Setup!$B$7-Setup!$B$4)*Setup!$B$5+(O104-(Setup!$B$7-Setup!$B$4))*Setup!$B$6)/12))</f>
        <v/>
      </c>
      <c r="Q104" s="26" t="str">
        <f>IF(D104="","",IF(K104&gt;Setup!$B$16,Setup!$B$15*52/12,Setup!$B$14*52/12))</f>
        <v/>
      </c>
      <c r="R104" s="27"/>
      <c r="S104" s="26" t="str">
        <f t="shared" si="21"/>
        <v/>
      </c>
      <c r="T104" s="26" t="str">
        <f t="shared" si="22"/>
        <v/>
      </c>
    </row>
    <row r="106" spans="1:20" ht="14.25" customHeight="1" x14ac:dyDescent="0.35">
      <c r="A106" s="28" t="s">
        <v>194</v>
      </c>
      <c r="B106" s="29"/>
      <c r="C106" s="29"/>
      <c r="D106" s="30">
        <f>SUM(D4:D104)</f>
        <v>45500</v>
      </c>
      <c r="E106" s="29"/>
      <c r="F106" s="29"/>
      <c r="G106" s="30">
        <f>SUM(G4:G104)</f>
        <v>318.75</v>
      </c>
      <c r="H106" s="29"/>
      <c r="I106" s="29"/>
      <c r="J106" s="30">
        <f>SUM(J4:J104)</f>
        <v>0</v>
      </c>
      <c r="K106" s="30">
        <f>SUM(K4:K104)</f>
        <v>45818.75</v>
      </c>
      <c r="L106" s="30">
        <f>SUM(L4:L104)</f>
        <v>1858.6125000000002</v>
      </c>
      <c r="M106" s="30">
        <f>SUM(M4:M104)</f>
        <v>3717.2250000000004</v>
      </c>
      <c r="N106" s="29"/>
      <c r="O106" s="29"/>
      <c r="P106" s="30">
        <f>SUM(P4:P104)</f>
        <v>5504.4303125000006</v>
      </c>
      <c r="Q106" s="30">
        <f>SUM(Q4:Q104)</f>
        <v>107.25</v>
      </c>
      <c r="R106" s="30">
        <f>SUM(R4:R104)</f>
        <v>0</v>
      </c>
      <c r="S106" s="30">
        <f>SUM(S4:S104)</f>
        <v>7470.2928124999999</v>
      </c>
      <c r="T106" s="30">
        <f>SUM(T4:T104)</f>
        <v>38348.457187499997</v>
      </c>
    </row>
  </sheetData>
  <mergeCells count="2">
    <mergeCell ref="A1:T1"/>
    <mergeCell ref="A2:D2"/>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0"/>
  <sheetViews>
    <sheetView zoomScaleNormal="100" workbookViewId="0"/>
  </sheetViews>
  <sheetFormatPr defaultColWidth="8.6328125" defaultRowHeight="14.5" x14ac:dyDescent="0.35"/>
  <cols>
    <col min="1" max="1" width="18" customWidth="1"/>
    <col min="2" max="2" width="16" customWidth="1"/>
    <col min="3" max="4" width="14" customWidth="1"/>
    <col min="5" max="5" width="16" customWidth="1"/>
    <col min="6" max="6" width="18" customWidth="1"/>
  </cols>
  <sheetData>
    <row r="1" spans="1:6" ht="31.5" customHeight="1" x14ac:dyDescent="0.65">
      <c r="A1" s="60" t="s">
        <v>195</v>
      </c>
      <c r="B1" s="60"/>
      <c r="C1" s="60"/>
      <c r="D1" s="60"/>
      <c r="E1" s="60"/>
      <c r="F1" s="60"/>
    </row>
    <row r="3" spans="1:6" ht="15" customHeight="1" x14ac:dyDescent="0.35">
      <c r="A3" s="8" t="s">
        <v>196</v>
      </c>
      <c r="B3" s="31" t="s">
        <v>157</v>
      </c>
      <c r="D3" s="8" t="s">
        <v>197</v>
      </c>
      <c r="E3" s="71" t="s">
        <v>198</v>
      </c>
      <c r="F3" s="71"/>
    </row>
    <row r="5" spans="1:6" ht="15" customHeight="1" x14ac:dyDescent="0.35">
      <c r="A5" s="70" t="s">
        <v>199</v>
      </c>
      <c r="B5" s="70"/>
      <c r="C5" s="70"/>
      <c r="D5" s="70"/>
      <c r="E5" s="70"/>
      <c r="F5" s="70"/>
    </row>
    <row r="6" spans="1:6" ht="15" customHeight="1" x14ac:dyDescent="0.35">
      <c r="A6" s="4" t="s">
        <v>200</v>
      </c>
      <c r="B6" s="32" t="str">
        <f>B3</f>
        <v>EMP-001</v>
      </c>
      <c r="C6" s="32"/>
      <c r="D6" s="4" t="s">
        <v>201</v>
      </c>
      <c r="E6" s="32" t="str">
        <f>IFERROR(INDEX('Employee Master'!$C$4:$C$54,MATCH($B$3,'Employee Master'!$A$4:$A$54,0)),"")</f>
        <v>Manager</v>
      </c>
      <c r="F6" s="32"/>
    </row>
    <row r="7" spans="1:6" ht="15" customHeight="1" x14ac:dyDescent="0.35">
      <c r="A7" s="4" t="s">
        <v>202</v>
      </c>
      <c r="B7" s="32" t="str">
        <f>IFERROR(INDEX('Employee Master'!$B$4:$B$54,MATCH($B$3,'Employee Master'!$A$4:$A$54,0)),"")</f>
        <v>Anita Sookhai</v>
      </c>
      <c r="C7" s="32"/>
      <c r="D7" s="4" t="s">
        <v>203</v>
      </c>
      <c r="E7" s="32" t="str">
        <f>IFERROR(INDEX('Employee Master'!$D$4:$D$54,MATCH($B$3,'Employee Master'!$A$4:$A$54,0)),"")</f>
        <v>Human Resources</v>
      </c>
      <c r="F7" s="32"/>
    </row>
    <row r="8" spans="1:6" ht="15" customHeight="1" x14ac:dyDescent="0.35">
      <c r="A8" s="4" t="s">
        <v>204</v>
      </c>
      <c r="B8" s="32" t="str">
        <f>IFERROR(INDEX('Employee Master'!$E$4:$E$54,MATCH($B$3,'Employee Master'!$A$4:$A$54,0)),"")</f>
        <v>1234567</v>
      </c>
      <c r="C8" s="32"/>
      <c r="D8" s="4" t="s">
        <v>205</v>
      </c>
      <c r="E8" s="32" t="str">
        <f>IFERROR(INDEX('Employee Master'!$F$4:$F$54,MATCH($B$3,'Employee Master'!$A$4:$A$54,0)),"")</f>
        <v>987654321</v>
      </c>
      <c r="F8" s="32"/>
    </row>
    <row r="10" spans="1:6" ht="15" customHeight="1" x14ac:dyDescent="0.35">
      <c r="A10" s="70" t="s">
        <v>206</v>
      </c>
      <c r="B10" s="70"/>
      <c r="C10" s="70"/>
      <c r="D10" s="70"/>
      <c r="E10" s="70"/>
      <c r="F10" s="70"/>
    </row>
    <row r="11" spans="1:6" ht="15" customHeight="1" x14ac:dyDescent="0.35">
      <c r="A11" s="69" t="s">
        <v>115</v>
      </c>
      <c r="B11" s="69"/>
      <c r="C11" s="69"/>
      <c r="D11" s="69"/>
      <c r="E11" s="69"/>
      <c r="F11" s="34" t="s">
        <v>207</v>
      </c>
    </row>
    <row r="12" spans="1:6" ht="15" customHeight="1" x14ac:dyDescent="0.35">
      <c r="A12" s="55" t="s">
        <v>179</v>
      </c>
      <c r="B12" s="55"/>
      <c r="C12" s="55"/>
      <c r="D12" s="55"/>
      <c r="E12" s="55"/>
      <c r="F12" s="35">
        <f>IFERROR(INDEX('Payroll Register'!$D$4:$D$104,MATCH($B$3,'Payroll Register'!$A$4:$A$104,0)),"")</f>
        <v>12000</v>
      </c>
    </row>
    <row r="13" spans="1:6" ht="15" customHeight="1" x14ac:dyDescent="0.35">
      <c r="A13" s="55" t="s">
        <v>208</v>
      </c>
      <c r="B13" s="55"/>
      <c r="C13" s="55"/>
      <c r="D13" s="55"/>
      <c r="E13" s="55"/>
      <c r="F13" s="35">
        <f>IFERROR(INDEX('Payroll Register'!$G$4:$G$104,MATCH($B$3,'Payroll Register'!$A$4:$A$104,0)),"")</f>
        <v>0</v>
      </c>
    </row>
    <row r="14" spans="1:6" ht="15" customHeight="1" x14ac:dyDescent="0.35">
      <c r="A14" s="55" t="s">
        <v>209</v>
      </c>
      <c r="B14" s="55"/>
      <c r="C14" s="55"/>
      <c r="D14" s="55"/>
      <c r="E14" s="55"/>
      <c r="F14" s="35">
        <f>IFERROR(INDEX('Payroll Register'!$J$4:$J$104,MATCH($B$3,'Payroll Register'!$A$4:$A$104,0)),"")</f>
        <v>0</v>
      </c>
    </row>
    <row r="15" spans="1:6" ht="15" customHeight="1" x14ac:dyDescent="0.35">
      <c r="A15" s="67" t="s">
        <v>210</v>
      </c>
      <c r="B15" s="67"/>
      <c r="C15" s="67"/>
      <c r="D15" s="67"/>
      <c r="E15" s="67"/>
      <c r="F15" s="37">
        <f>IFERROR(INDEX('Payroll Register'!$K$4:$K$104,MATCH($B$3,'Payroll Register'!$A$4:$A$104,0)),"")</f>
        <v>12000</v>
      </c>
    </row>
    <row r="17" spans="1:6" ht="15" customHeight="1" x14ac:dyDescent="0.35">
      <c r="A17" s="70" t="s">
        <v>211</v>
      </c>
      <c r="B17" s="70"/>
      <c r="C17" s="70"/>
      <c r="D17" s="70"/>
      <c r="E17" s="70"/>
      <c r="F17" s="70"/>
    </row>
    <row r="18" spans="1:6" ht="15" customHeight="1" x14ac:dyDescent="0.35">
      <c r="A18" s="69" t="s">
        <v>115</v>
      </c>
      <c r="B18" s="69"/>
      <c r="C18" s="69"/>
      <c r="D18" s="69"/>
      <c r="E18" s="69"/>
      <c r="F18" s="34" t="s">
        <v>207</v>
      </c>
    </row>
    <row r="19" spans="1:6" ht="15" customHeight="1" x14ac:dyDescent="0.35">
      <c r="A19" s="55" t="s">
        <v>212</v>
      </c>
      <c r="B19" s="55"/>
      <c r="C19" s="55"/>
      <c r="D19" s="55"/>
      <c r="E19" s="55"/>
      <c r="F19" s="35">
        <f>IFERROR(INDEX('Payroll Register'!$L$4:$L$104,MATCH($B$3,'Payroll Register'!$A$4:$A$104,0)),"")</f>
        <v>648</v>
      </c>
    </row>
    <row r="20" spans="1:6" ht="15" customHeight="1" x14ac:dyDescent="0.35">
      <c r="A20" s="55" t="s">
        <v>191</v>
      </c>
      <c r="B20" s="55"/>
      <c r="C20" s="55"/>
      <c r="D20" s="55"/>
      <c r="E20" s="55"/>
      <c r="F20" s="35">
        <f>IFERROR(INDEX('Payroll Register'!$P$4:$P$104,MATCH($B$3,'Payroll Register'!$A$4:$A$104,0)),"")</f>
        <v>1011.6</v>
      </c>
    </row>
    <row r="21" spans="1:6" ht="15" customHeight="1" x14ac:dyDescent="0.35">
      <c r="A21" s="55" t="s">
        <v>39</v>
      </c>
      <c r="B21" s="55"/>
      <c r="C21" s="55"/>
      <c r="D21" s="55"/>
      <c r="E21" s="55"/>
      <c r="F21" s="35">
        <f>IFERROR(INDEX('Payroll Register'!$Q$4:$Q$104,MATCH($B$3,'Payroll Register'!$A$4:$A$104,0)),"")</f>
        <v>35.75</v>
      </c>
    </row>
    <row r="22" spans="1:6" ht="15" customHeight="1" x14ac:dyDescent="0.35">
      <c r="A22" s="55" t="s">
        <v>192</v>
      </c>
      <c r="B22" s="55"/>
      <c r="C22" s="55"/>
      <c r="D22" s="55"/>
      <c r="E22" s="55"/>
      <c r="F22" s="35">
        <f>IFERROR(INDEX('Payroll Register'!$R$4:$R$104,MATCH($B$3,'Payroll Register'!$A$4:$A$104,0)),"")</f>
        <v>0</v>
      </c>
    </row>
    <row r="23" spans="1:6" ht="15" customHeight="1" x14ac:dyDescent="0.35">
      <c r="A23" s="67" t="s">
        <v>213</v>
      </c>
      <c r="B23" s="67"/>
      <c r="C23" s="67"/>
      <c r="D23" s="67"/>
      <c r="E23" s="67"/>
      <c r="F23" s="37">
        <f>IFERROR(INDEX('Payroll Register'!$S$4:$S$104,MATCH($B$3,'Payroll Register'!$A$4:$A$104,0)),"")</f>
        <v>1695.35</v>
      </c>
    </row>
    <row r="25" spans="1:6" ht="27.75" customHeight="1" x14ac:dyDescent="0.35">
      <c r="A25" s="68" t="s">
        <v>214</v>
      </c>
      <c r="B25" s="68"/>
      <c r="C25" s="68"/>
      <c r="D25" s="68"/>
      <c r="E25" s="68"/>
      <c r="F25" s="38">
        <f>IFERROR(INDEX('Payroll Register'!$T$4:$T$104,MATCH($B$3,'Payroll Register'!$A$4:$A$104,0)),"")</f>
        <v>10304.65</v>
      </c>
    </row>
    <row r="27" spans="1:6" ht="15" customHeight="1" x14ac:dyDescent="0.35">
      <c r="A27" s="56" t="s">
        <v>215</v>
      </c>
      <c r="B27" s="56"/>
      <c r="C27" s="56"/>
      <c r="D27" s="56"/>
      <c r="E27" s="56"/>
      <c r="F27" s="56"/>
    </row>
    <row r="28" spans="1:6" ht="15" customHeight="1" x14ac:dyDescent="0.35">
      <c r="A28" s="55" t="s">
        <v>216</v>
      </c>
      <c r="B28" s="55"/>
      <c r="C28" s="55"/>
      <c r="D28" s="55"/>
      <c r="E28" s="55"/>
      <c r="F28" s="35">
        <f>IFERROR(INDEX('Payroll Register'!$M$4:$M$104,MATCH($B$3,'Payroll Register'!$A$4:$A$104,0)),"")</f>
        <v>1296</v>
      </c>
    </row>
    <row r="30" spans="1:6" ht="39.75" customHeight="1" x14ac:dyDescent="0.35">
      <c r="A30" s="50" t="s">
        <v>217</v>
      </c>
      <c r="B30" s="50"/>
      <c r="C30" s="50"/>
      <c r="D30" s="50"/>
      <c r="E30" s="50"/>
      <c r="F30" s="50"/>
    </row>
  </sheetData>
  <mergeCells count="20">
    <mergeCell ref="A1:F1"/>
    <mergeCell ref="E3:F3"/>
    <mergeCell ref="A5:F5"/>
    <mergeCell ref="A10:F10"/>
    <mergeCell ref="A11:E11"/>
    <mergeCell ref="A12:E12"/>
    <mergeCell ref="A13:E13"/>
    <mergeCell ref="A14:E14"/>
    <mergeCell ref="A15:E15"/>
    <mergeCell ref="A17:F17"/>
    <mergeCell ref="A18:E18"/>
    <mergeCell ref="A19:E19"/>
    <mergeCell ref="A20:E20"/>
    <mergeCell ref="A21:E21"/>
    <mergeCell ref="A22:E22"/>
    <mergeCell ref="A23:E23"/>
    <mergeCell ref="A25:E25"/>
    <mergeCell ref="A27:F27"/>
    <mergeCell ref="A28:E28"/>
    <mergeCell ref="A30:F30"/>
  </mergeCells>
  <printOptions horizontalCentered="1"/>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xr:uid="{00000000-0002-0000-0700-000000000000}">
          <x14:formula1>
            <xm:f>OFFSET('Employee Master'!$A$4,0,0,COUNTA('Employee Master'!$A$4:$A$54),1)</xm:f>
          </x14:formula1>
          <x14:formula2>
            <xm:f>0</xm:f>
          </x14:formula2>
          <xm:sqref>B3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zoomScaleNormal="100" workbookViewId="0"/>
  </sheetViews>
  <sheetFormatPr defaultColWidth="8.6328125" defaultRowHeight="14.5" x14ac:dyDescent="0.35"/>
  <cols>
    <col min="1" max="1" width="36" customWidth="1"/>
    <col min="2" max="2" width="12" customWidth="1"/>
    <col min="3" max="5" width="14" customWidth="1"/>
    <col min="6" max="6" width="18" customWidth="1"/>
  </cols>
  <sheetData>
    <row r="1" spans="1:6" ht="26.25" customHeight="1" x14ac:dyDescent="0.65">
      <c r="A1" s="60" t="s">
        <v>218</v>
      </c>
      <c r="B1" s="60"/>
      <c r="C1" s="60"/>
      <c r="D1" s="60"/>
      <c r="E1" s="60"/>
      <c r="F1" s="60"/>
    </row>
    <row r="2" spans="1:6" ht="15" customHeight="1" x14ac:dyDescent="0.35">
      <c r="A2" s="61" t="s">
        <v>219</v>
      </c>
      <c r="B2" s="61"/>
      <c r="C2" s="61"/>
      <c r="D2" s="61"/>
      <c r="E2" s="61"/>
      <c r="F2" s="61"/>
    </row>
    <row r="4" spans="1:6" ht="15" customHeight="1" x14ac:dyDescent="0.35">
      <c r="A4" s="8" t="s">
        <v>197</v>
      </c>
      <c r="B4" s="75" t="str">
        <f>Payslip!E3</f>
        <v>April 2026</v>
      </c>
      <c r="C4" s="75"/>
    </row>
    <row r="6" spans="1:6" ht="15" customHeight="1" x14ac:dyDescent="0.35">
      <c r="A6" s="74" t="s">
        <v>220</v>
      </c>
      <c r="B6" s="74"/>
      <c r="C6" s="74"/>
      <c r="D6" s="74"/>
      <c r="E6" s="74"/>
      <c r="F6" s="74"/>
    </row>
    <row r="7" spans="1:6" ht="15" customHeight="1" x14ac:dyDescent="0.35">
      <c r="A7" s="33" t="s">
        <v>221</v>
      </c>
      <c r="B7" s="69" t="s">
        <v>222</v>
      </c>
      <c r="C7" s="69"/>
      <c r="D7" s="69"/>
      <c r="E7" s="69"/>
      <c r="F7" s="33" t="s">
        <v>207</v>
      </c>
    </row>
    <row r="8" spans="1:6" ht="15" customHeight="1" x14ac:dyDescent="0.35">
      <c r="A8" s="2" t="s">
        <v>223</v>
      </c>
      <c r="B8" s="72" t="s">
        <v>224</v>
      </c>
      <c r="C8" s="72"/>
      <c r="D8" s="72"/>
      <c r="E8" s="72"/>
      <c r="F8" s="35">
        <f>SUM('Payroll Register'!L4:L104)</f>
        <v>1858.6125000000002</v>
      </c>
    </row>
    <row r="9" spans="1:6" ht="15" customHeight="1" x14ac:dyDescent="0.35">
      <c r="A9" s="2" t="s">
        <v>225</v>
      </c>
      <c r="B9" s="72" t="s">
        <v>226</v>
      </c>
      <c r="C9" s="72"/>
      <c r="D9" s="72"/>
      <c r="E9" s="72"/>
      <c r="F9" s="35">
        <f>SUM('Payroll Register'!M4:M104)</f>
        <v>3717.2250000000004</v>
      </c>
    </row>
    <row r="10" spans="1:6" ht="15" customHeight="1" x14ac:dyDescent="0.35">
      <c r="A10" s="67" t="s">
        <v>227</v>
      </c>
      <c r="B10" s="67"/>
      <c r="C10" s="67"/>
      <c r="D10" s="67"/>
      <c r="E10" s="67"/>
      <c r="F10" s="37">
        <f>SUM(F8:F9)</f>
        <v>5575.8375000000005</v>
      </c>
    </row>
    <row r="12" spans="1:6" ht="15" customHeight="1" x14ac:dyDescent="0.35">
      <c r="A12" s="74" t="s">
        <v>228</v>
      </c>
      <c r="B12" s="74"/>
      <c r="C12" s="74"/>
      <c r="D12" s="74"/>
      <c r="E12" s="74"/>
      <c r="F12" s="74"/>
    </row>
    <row r="13" spans="1:6" ht="15" customHeight="1" x14ac:dyDescent="0.35">
      <c r="A13" s="33" t="s">
        <v>221</v>
      </c>
      <c r="B13" s="69" t="s">
        <v>222</v>
      </c>
      <c r="C13" s="69"/>
      <c r="D13" s="69"/>
      <c r="E13" s="69"/>
      <c r="F13" s="33" t="s">
        <v>207</v>
      </c>
    </row>
    <row r="14" spans="1:6" ht="15" customHeight="1" x14ac:dyDescent="0.35">
      <c r="A14" s="2" t="s">
        <v>53</v>
      </c>
      <c r="B14" s="72" t="s">
        <v>229</v>
      </c>
      <c r="C14" s="72"/>
      <c r="D14" s="72"/>
      <c r="E14" s="72"/>
      <c r="F14" s="35">
        <f>SUM('Payroll Register'!P4:P104)</f>
        <v>5504.4303125000006</v>
      </c>
    </row>
    <row r="15" spans="1:6" ht="15" customHeight="1" x14ac:dyDescent="0.35">
      <c r="A15" s="2" t="s">
        <v>54</v>
      </c>
      <c r="B15" s="72" t="s">
        <v>230</v>
      </c>
      <c r="C15" s="72"/>
      <c r="D15" s="72"/>
      <c r="E15" s="72"/>
      <c r="F15" s="35">
        <f>SUM('Payroll Register'!Q4:Q104)</f>
        <v>107.25</v>
      </c>
    </row>
    <row r="16" spans="1:6" ht="15" customHeight="1" x14ac:dyDescent="0.35">
      <c r="A16" s="67" t="s">
        <v>231</v>
      </c>
      <c r="B16" s="67"/>
      <c r="C16" s="67"/>
      <c r="D16" s="67"/>
      <c r="E16" s="67"/>
      <c r="F16" s="37">
        <f>SUM(F14:F15)</f>
        <v>5611.6803125000006</v>
      </c>
    </row>
    <row r="18" spans="1:6" ht="24" customHeight="1" x14ac:dyDescent="0.35">
      <c r="A18" s="73" t="s">
        <v>232</v>
      </c>
      <c r="B18" s="73"/>
      <c r="C18" s="73"/>
      <c r="D18" s="73"/>
      <c r="E18" s="73"/>
      <c r="F18" s="39">
        <f>F10+F16</f>
        <v>11187.517812500002</v>
      </c>
    </row>
    <row r="20" spans="1:6" ht="15" customHeight="1" x14ac:dyDescent="0.35">
      <c r="A20" s="56" t="s">
        <v>233</v>
      </c>
      <c r="B20" s="56"/>
      <c r="C20" s="56"/>
      <c r="D20" s="56"/>
      <c r="E20" s="56"/>
      <c r="F20" s="56"/>
    </row>
    <row r="21" spans="1:6" ht="15" customHeight="1" x14ac:dyDescent="0.35">
      <c r="A21" s="7" t="s">
        <v>44</v>
      </c>
      <c r="B21" s="54"/>
      <c r="C21" s="54"/>
      <c r="D21" s="7" t="s">
        <v>45</v>
      </c>
      <c r="E21" s="54"/>
      <c r="F21" s="54"/>
    </row>
    <row r="22" spans="1:6" ht="15" customHeight="1" x14ac:dyDescent="0.35">
      <c r="A22" s="7" t="s">
        <v>47</v>
      </c>
      <c r="B22" s="54"/>
      <c r="C22" s="54"/>
      <c r="D22" s="7" t="s">
        <v>45</v>
      </c>
      <c r="E22" s="54"/>
      <c r="F22" s="54"/>
    </row>
    <row r="23" spans="1:6" ht="15" customHeight="1" x14ac:dyDescent="0.35">
      <c r="A23" s="7" t="s">
        <v>234</v>
      </c>
      <c r="B23" s="54"/>
      <c r="C23" s="54"/>
      <c r="D23" s="7" t="s">
        <v>235</v>
      </c>
      <c r="E23" s="54"/>
      <c r="F23" s="54"/>
    </row>
    <row r="25" spans="1:6" ht="49.5" customHeight="1" x14ac:dyDescent="0.35">
      <c r="A25" s="50" t="s">
        <v>236</v>
      </c>
      <c r="B25" s="50"/>
      <c r="C25" s="50"/>
      <c r="D25" s="50"/>
      <c r="E25" s="50"/>
      <c r="F25" s="50"/>
    </row>
  </sheetData>
  <mergeCells count="22">
    <mergeCell ref="A1:F1"/>
    <mergeCell ref="A2:F2"/>
    <mergeCell ref="B4:C4"/>
    <mergeCell ref="A6:F6"/>
    <mergeCell ref="B7:E7"/>
    <mergeCell ref="B8:E8"/>
    <mergeCell ref="B9:E9"/>
    <mergeCell ref="A10:E10"/>
    <mergeCell ref="A12:F12"/>
    <mergeCell ref="B13:E13"/>
    <mergeCell ref="B14:E14"/>
    <mergeCell ref="B15:E15"/>
    <mergeCell ref="A16:E16"/>
    <mergeCell ref="A18:E18"/>
    <mergeCell ref="A20:F20"/>
    <mergeCell ref="A25:F25"/>
    <mergeCell ref="B21:C21"/>
    <mergeCell ref="E21:F21"/>
    <mergeCell ref="B22:C22"/>
    <mergeCell ref="E22:F22"/>
    <mergeCell ref="B23:C23"/>
    <mergeCell ref="E23:F23"/>
  </mergeCells>
  <printOptions horizontalCentered="1"/>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3"/>
  <sheetViews>
    <sheetView zoomScaleNormal="100" workbookViewId="0">
      <pane ySplit="5" topLeftCell="A55" activePane="bottomLeft" state="frozen"/>
      <selection pane="bottomLeft" sqref="A1:K1"/>
    </sheetView>
  </sheetViews>
  <sheetFormatPr defaultColWidth="8.6328125" defaultRowHeight="14.5" x14ac:dyDescent="0.35"/>
  <cols>
    <col min="1" max="1" width="12" customWidth="1"/>
    <col min="2" max="2" width="22" customWidth="1"/>
    <col min="3" max="6" width="14" customWidth="1"/>
    <col min="7" max="7" width="12" customWidth="1"/>
    <col min="8" max="8" width="16" customWidth="1"/>
    <col min="9" max="11" width="14" customWidth="1"/>
  </cols>
  <sheetData>
    <row r="1" spans="1:11" ht="26.25" customHeight="1" x14ac:dyDescent="0.65">
      <c r="A1" s="60" t="s">
        <v>237</v>
      </c>
      <c r="B1" s="60"/>
      <c r="C1" s="60"/>
      <c r="D1" s="60"/>
      <c r="E1" s="60"/>
      <c r="F1" s="60"/>
      <c r="G1" s="60"/>
      <c r="H1" s="60"/>
      <c r="I1" s="60"/>
      <c r="J1" s="60"/>
      <c r="K1" s="60"/>
    </row>
    <row r="2" spans="1:11" ht="30" customHeight="1" x14ac:dyDescent="0.35">
      <c r="A2" s="77" t="s">
        <v>238</v>
      </c>
      <c r="B2" s="77"/>
      <c r="C2" s="77"/>
      <c r="D2" s="77"/>
      <c r="E2" s="77"/>
      <c r="F2" s="77"/>
      <c r="G2" s="77"/>
      <c r="H2" s="77"/>
      <c r="I2" s="77"/>
      <c r="J2" s="77"/>
      <c r="K2" s="77"/>
    </row>
    <row r="3" spans="1:11" ht="15" customHeight="1" x14ac:dyDescent="0.35">
      <c r="A3" s="8" t="s">
        <v>239</v>
      </c>
      <c r="B3" s="23">
        <v>2026</v>
      </c>
    </row>
    <row r="5" spans="1:11" ht="27.75" customHeight="1" x14ac:dyDescent="0.35">
      <c r="A5" s="40" t="s">
        <v>147</v>
      </c>
      <c r="B5" s="40" t="s">
        <v>240</v>
      </c>
      <c r="C5" s="40" t="s">
        <v>241</v>
      </c>
      <c r="D5" s="40" t="s">
        <v>242</v>
      </c>
      <c r="E5" s="40" t="s">
        <v>243</v>
      </c>
      <c r="F5" s="40" t="s">
        <v>244</v>
      </c>
      <c r="G5" s="40" t="s">
        <v>245</v>
      </c>
      <c r="H5" s="40" t="s">
        <v>246</v>
      </c>
      <c r="I5" s="40" t="s">
        <v>247</v>
      </c>
      <c r="J5" s="40" t="s">
        <v>248</v>
      </c>
      <c r="K5" s="40" t="s">
        <v>249</v>
      </c>
    </row>
    <row r="6" spans="1:11" ht="15" customHeight="1" x14ac:dyDescent="0.35">
      <c r="A6" s="3" t="s">
        <v>157</v>
      </c>
      <c r="B6" s="32" t="str">
        <f>IFERROR(INDEX('Employee Master'!$B$4:$B$54,MATCH(A6,'Employee Master'!$A$4:$A$54,0)),"")</f>
        <v>Anita Sookhai</v>
      </c>
      <c r="C6" s="32" t="str">
        <f>IFERROR(INDEX('Employee Master'!$E$4:$E$54,MATCH(A6,'Employee Master'!$A$4:$A$54,0)),"")</f>
        <v>1234567</v>
      </c>
      <c r="D6" s="32" t="str">
        <f>IFERROR(INDEX('Employee Master'!$F$4:$F$54,MATCH(A6,'Employee Master'!$A$4:$A$54,0)),"")</f>
        <v>987654321</v>
      </c>
      <c r="E6" s="41">
        <v>48000</v>
      </c>
      <c r="F6" s="41">
        <v>2592</v>
      </c>
      <c r="G6" s="41">
        <v>4046.4</v>
      </c>
      <c r="H6" s="41">
        <v>143</v>
      </c>
      <c r="I6" s="41">
        <v>0</v>
      </c>
      <c r="J6" s="41">
        <v>6781.4</v>
      </c>
      <c r="K6" s="42">
        <f t="shared" ref="K6:K37" si="0">IFERROR(E6-J6,"")</f>
        <v>41218.6</v>
      </c>
    </row>
    <row r="7" spans="1:11" ht="15" customHeight="1" x14ac:dyDescent="0.35">
      <c r="A7" s="3" t="s">
        <v>165</v>
      </c>
      <c r="B7" s="32" t="str">
        <f>IFERROR(INDEX('Employee Master'!$B$4:$B$54,MATCH(A7,'Employee Master'!$A$4:$A$54,0)),"")</f>
        <v>Reuben Mohammed</v>
      </c>
      <c r="C7" s="32" t="str">
        <f>IFERROR(INDEX('Employee Master'!$E$4:$E$54,MATCH(A7,'Employee Master'!$A$4:$A$54,0)),"")</f>
        <v>2345678</v>
      </c>
      <c r="D7" s="32" t="str">
        <f>IFERROR(INDEX('Employee Master'!$F$4:$F$54,MATCH(A7,'Employee Master'!$A$4:$A$54,0)),"")</f>
        <v>876543219</v>
      </c>
      <c r="E7" s="41">
        <v>34000</v>
      </c>
      <c r="F7" s="41">
        <v>1836</v>
      </c>
      <c r="G7" s="41">
        <v>1801.92</v>
      </c>
      <c r="H7" s="41">
        <v>143</v>
      </c>
      <c r="I7" s="41">
        <v>0</v>
      </c>
      <c r="J7" s="41">
        <v>3780.92</v>
      </c>
      <c r="K7" s="42">
        <f t="shared" si="0"/>
        <v>30219.08</v>
      </c>
    </row>
    <row r="8" spans="1:11" ht="15" customHeight="1" x14ac:dyDescent="0.35">
      <c r="A8" s="3" t="s">
        <v>171</v>
      </c>
      <c r="B8" s="32" t="str">
        <f>IFERROR(INDEX('Employee Master'!$B$4:$B$54,MATCH(A8,'Employee Master'!$A$4:$A$54,0)),"")</f>
        <v>Keisha Charles</v>
      </c>
      <c r="C8" s="32" t="str">
        <f>IFERROR(INDEX('Employee Master'!$E$4:$E$54,MATCH(A8,'Employee Master'!$A$4:$A$54,0)),"")</f>
        <v>3456789</v>
      </c>
      <c r="D8" s="32" t="str">
        <f>IFERROR(INDEX('Employee Master'!$F$4:$F$54,MATCH(A8,'Employee Master'!$A$4:$A$54,0)),"")</f>
        <v>765432198</v>
      </c>
      <c r="E8" s="41">
        <v>100000</v>
      </c>
      <c r="F8" s="41">
        <v>2937.6</v>
      </c>
      <c r="G8" s="41">
        <v>16985.919999999998</v>
      </c>
      <c r="H8" s="41">
        <v>143</v>
      </c>
      <c r="I8" s="41">
        <v>0</v>
      </c>
      <c r="J8" s="41">
        <v>20066.52</v>
      </c>
      <c r="K8" s="42">
        <f t="shared" si="0"/>
        <v>79933.48</v>
      </c>
    </row>
    <row r="9" spans="1:11" ht="15" customHeight="1" x14ac:dyDescent="0.35">
      <c r="A9" s="3"/>
      <c r="B9" s="32" t="str">
        <f>IFERROR(INDEX('Employee Master'!$B$4:$B$54,MATCH(A9,'Employee Master'!$A$4:$A$54,0)),"")</f>
        <v/>
      </c>
      <c r="C9" s="32" t="str">
        <f>IFERROR(INDEX('Employee Master'!$E$4:$E$54,MATCH(A9,'Employee Master'!$A$4:$A$54,0)),"")</f>
        <v/>
      </c>
      <c r="D9" s="32" t="str">
        <f>IFERROR(INDEX('Employee Master'!$F$4:$F$54,MATCH(A9,'Employee Master'!$A$4:$A$54,0)),"")</f>
        <v/>
      </c>
      <c r="E9" s="41"/>
      <c r="F9" s="41"/>
      <c r="G9" s="41"/>
      <c r="H9" s="41"/>
      <c r="I9" s="41"/>
      <c r="J9" s="41"/>
      <c r="K9" s="42">
        <f t="shared" si="0"/>
        <v>0</v>
      </c>
    </row>
    <row r="10" spans="1:11" ht="15" customHeight="1" x14ac:dyDescent="0.35">
      <c r="A10" s="3"/>
      <c r="B10" s="32" t="str">
        <f>IFERROR(INDEX('Employee Master'!$B$4:$B$54,MATCH(A10,'Employee Master'!$A$4:$A$54,0)),"")</f>
        <v/>
      </c>
      <c r="C10" s="32" t="str">
        <f>IFERROR(INDEX('Employee Master'!$E$4:$E$54,MATCH(A10,'Employee Master'!$A$4:$A$54,0)),"")</f>
        <v/>
      </c>
      <c r="D10" s="32" t="str">
        <f>IFERROR(INDEX('Employee Master'!$F$4:$F$54,MATCH(A10,'Employee Master'!$A$4:$A$54,0)),"")</f>
        <v/>
      </c>
      <c r="E10" s="41"/>
      <c r="F10" s="41"/>
      <c r="G10" s="41"/>
      <c r="H10" s="41"/>
      <c r="I10" s="41"/>
      <c r="J10" s="41"/>
      <c r="K10" s="42">
        <f t="shared" si="0"/>
        <v>0</v>
      </c>
    </row>
    <row r="11" spans="1:11" ht="15" customHeight="1" x14ac:dyDescent="0.35">
      <c r="A11" s="3"/>
      <c r="B11" s="32" t="str">
        <f>IFERROR(INDEX('Employee Master'!$B$4:$B$54,MATCH(A11,'Employee Master'!$A$4:$A$54,0)),"")</f>
        <v/>
      </c>
      <c r="C11" s="32" t="str">
        <f>IFERROR(INDEX('Employee Master'!$E$4:$E$54,MATCH(A11,'Employee Master'!$A$4:$A$54,0)),"")</f>
        <v/>
      </c>
      <c r="D11" s="32" t="str">
        <f>IFERROR(INDEX('Employee Master'!$F$4:$F$54,MATCH(A11,'Employee Master'!$A$4:$A$54,0)),"")</f>
        <v/>
      </c>
      <c r="E11" s="41"/>
      <c r="F11" s="41"/>
      <c r="G11" s="41"/>
      <c r="H11" s="41"/>
      <c r="I11" s="41"/>
      <c r="J11" s="41"/>
      <c r="K11" s="42">
        <f t="shared" si="0"/>
        <v>0</v>
      </c>
    </row>
    <row r="12" spans="1:11" ht="15" customHeight="1" x14ac:dyDescent="0.35">
      <c r="A12" s="3"/>
      <c r="B12" s="32" t="str">
        <f>IFERROR(INDEX('Employee Master'!$B$4:$B$54,MATCH(A12,'Employee Master'!$A$4:$A$54,0)),"")</f>
        <v/>
      </c>
      <c r="C12" s="32" t="str">
        <f>IFERROR(INDEX('Employee Master'!$E$4:$E$54,MATCH(A12,'Employee Master'!$A$4:$A$54,0)),"")</f>
        <v/>
      </c>
      <c r="D12" s="32" t="str">
        <f>IFERROR(INDEX('Employee Master'!$F$4:$F$54,MATCH(A12,'Employee Master'!$A$4:$A$54,0)),"")</f>
        <v/>
      </c>
      <c r="E12" s="41"/>
      <c r="F12" s="41"/>
      <c r="G12" s="41"/>
      <c r="H12" s="41"/>
      <c r="I12" s="41"/>
      <c r="J12" s="41"/>
      <c r="K12" s="42">
        <f t="shared" si="0"/>
        <v>0</v>
      </c>
    </row>
    <row r="13" spans="1:11" ht="15" customHeight="1" x14ac:dyDescent="0.35">
      <c r="A13" s="3"/>
      <c r="B13" s="32" t="str">
        <f>IFERROR(INDEX('Employee Master'!$B$4:$B$54,MATCH(A13,'Employee Master'!$A$4:$A$54,0)),"")</f>
        <v/>
      </c>
      <c r="C13" s="32" t="str">
        <f>IFERROR(INDEX('Employee Master'!$E$4:$E$54,MATCH(A13,'Employee Master'!$A$4:$A$54,0)),"")</f>
        <v/>
      </c>
      <c r="D13" s="32" t="str">
        <f>IFERROR(INDEX('Employee Master'!$F$4:$F$54,MATCH(A13,'Employee Master'!$A$4:$A$54,0)),"")</f>
        <v/>
      </c>
      <c r="E13" s="41"/>
      <c r="F13" s="41"/>
      <c r="G13" s="41"/>
      <c r="H13" s="41"/>
      <c r="I13" s="41"/>
      <c r="J13" s="41"/>
      <c r="K13" s="42">
        <f t="shared" si="0"/>
        <v>0</v>
      </c>
    </row>
    <row r="14" spans="1:11" ht="15" customHeight="1" x14ac:dyDescent="0.35">
      <c r="A14" s="3"/>
      <c r="B14" s="32" t="str">
        <f>IFERROR(INDEX('Employee Master'!$B$4:$B$54,MATCH(A14,'Employee Master'!$A$4:$A$54,0)),"")</f>
        <v/>
      </c>
      <c r="C14" s="32" t="str">
        <f>IFERROR(INDEX('Employee Master'!$E$4:$E$54,MATCH(A14,'Employee Master'!$A$4:$A$54,0)),"")</f>
        <v/>
      </c>
      <c r="D14" s="32" t="str">
        <f>IFERROR(INDEX('Employee Master'!$F$4:$F$54,MATCH(A14,'Employee Master'!$A$4:$A$54,0)),"")</f>
        <v/>
      </c>
      <c r="E14" s="41"/>
      <c r="F14" s="41"/>
      <c r="G14" s="41"/>
      <c r="H14" s="41"/>
      <c r="I14" s="41"/>
      <c r="J14" s="41"/>
      <c r="K14" s="42">
        <f t="shared" si="0"/>
        <v>0</v>
      </c>
    </row>
    <row r="15" spans="1:11" ht="15" customHeight="1" x14ac:dyDescent="0.35">
      <c r="A15" s="3"/>
      <c r="B15" s="32" t="str">
        <f>IFERROR(INDEX('Employee Master'!$B$4:$B$54,MATCH(A15,'Employee Master'!$A$4:$A$54,0)),"")</f>
        <v/>
      </c>
      <c r="C15" s="32" t="str">
        <f>IFERROR(INDEX('Employee Master'!$E$4:$E$54,MATCH(A15,'Employee Master'!$A$4:$A$54,0)),"")</f>
        <v/>
      </c>
      <c r="D15" s="32" t="str">
        <f>IFERROR(INDEX('Employee Master'!$F$4:$F$54,MATCH(A15,'Employee Master'!$A$4:$A$54,0)),"")</f>
        <v/>
      </c>
      <c r="E15" s="41"/>
      <c r="F15" s="41"/>
      <c r="G15" s="41"/>
      <c r="H15" s="41"/>
      <c r="I15" s="41"/>
      <c r="J15" s="41"/>
      <c r="K15" s="42">
        <f t="shared" si="0"/>
        <v>0</v>
      </c>
    </row>
    <row r="16" spans="1:11" ht="15" customHeight="1" x14ac:dyDescent="0.35">
      <c r="A16" s="3"/>
      <c r="B16" s="32" t="str">
        <f>IFERROR(INDEX('Employee Master'!$B$4:$B$54,MATCH(A16,'Employee Master'!$A$4:$A$54,0)),"")</f>
        <v/>
      </c>
      <c r="C16" s="32" t="str">
        <f>IFERROR(INDEX('Employee Master'!$E$4:$E$54,MATCH(A16,'Employee Master'!$A$4:$A$54,0)),"")</f>
        <v/>
      </c>
      <c r="D16" s="32" t="str">
        <f>IFERROR(INDEX('Employee Master'!$F$4:$F$54,MATCH(A16,'Employee Master'!$A$4:$A$54,0)),"")</f>
        <v/>
      </c>
      <c r="E16" s="41"/>
      <c r="F16" s="41"/>
      <c r="G16" s="41"/>
      <c r="H16" s="41"/>
      <c r="I16" s="41"/>
      <c r="J16" s="41"/>
      <c r="K16" s="42">
        <f t="shared" si="0"/>
        <v>0</v>
      </c>
    </row>
    <row r="17" spans="1:11" ht="15" customHeight="1" x14ac:dyDescent="0.35">
      <c r="A17" s="3"/>
      <c r="B17" s="32" t="str">
        <f>IFERROR(INDEX('Employee Master'!$B$4:$B$54,MATCH(A17,'Employee Master'!$A$4:$A$54,0)),"")</f>
        <v/>
      </c>
      <c r="C17" s="32" t="str">
        <f>IFERROR(INDEX('Employee Master'!$E$4:$E$54,MATCH(A17,'Employee Master'!$A$4:$A$54,0)),"")</f>
        <v/>
      </c>
      <c r="D17" s="32" t="str">
        <f>IFERROR(INDEX('Employee Master'!$F$4:$F$54,MATCH(A17,'Employee Master'!$A$4:$A$54,0)),"")</f>
        <v/>
      </c>
      <c r="E17" s="41"/>
      <c r="F17" s="41"/>
      <c r="G17" s="41"/>
      <c r="H17" s="41"/>
      <c r="I17" s="41"/>
      <c r="J17" s="41"/>
      <c r="K17" s="42">
        <f t="shared" si="0"/>
        <v>0</v>
      </c>
    </row>
    <row r="18" spans="1:11" ht="15" customHeight="1" x14ac:dyDescent="0.35">
      <c r="A18" s="3"/>
      <c r="B18" s="32" t="str">
        <f>IFERROR(INDEX('Employee Master'!$B$4:$B$54,MATCH(A18,'Employee Master'!$A$4:$A$54,0)),"")</f>
        <v/>
      </c>
      <c r="C18" s="32" t="str">
        <f>IFERROR(INDEX('Employee Master'!$E$4:$E$54,MATCH(A18,'Employee Master'!$A$4:$A$54,0)),"")</f>
        <v/>
      </c>
      <c r="D18" s="32" t="str">
        <f>IFERROR(INDEX('Employee Master'!$F$4:$F$54,MATCH(A18,'Employee Master'!$A$4:$A$54,0)),"")</f>
        <v/>
      </c>
      <c r="E18" s="41"/>
      <c r="F18" s="41"/>
      <c r="G18" s="41"/>
      <c r="H18" s="41"/>
      <c r="I18" s="41"/>
      <c r="J18" s="41"/>
      <c r="K18" s="42">
        <f t="shared" si="0"/>
        <v>0</v>
      </c>
    </row>
    <row r="19" spans="1:11" ht="15" customHeight="1" x14ac:dyDescent="0.35">
      <c r="A19" s="3"/>
      <c r="B19" s="32" t="str">
        <f>IFERROR(INDEX('Employee Master'!$B$4:$B$54,MATCH(A19,'Employee Master'!$A$4:$A$54,0)),"")</f>
        <v/>
      </c>
      <c r="C19" s="32" t="str">
        <f>IFERROR(INDEX('Employee Master'!$E$4:$E$54,MATCH(A19,'Employee Master'!$A$4:$A$54,0)),"")</f>
        <v/>
      </c>
      <c r="D19" s="32" t="str">
        <f>IFERROR(INDEX('Employee Master'!$F$4:$F$54,MATCH(A19,'Employee Master'!$A$4:$A$54,0)),"")</f>
        <v/>
      </c>
      <c r="E19" s="41"/>
      <c r="F19" s="41"/>
      <c r="G19" s="41"/>
      <c r="H19" s="41"/>
      <c r="I19" s="41"/>
      <c r="J19" s="41"/>
      <c r="K19" s="42">
        <f t="shared" si="0"/>
        <v>0</v>
      </c>
    </row>
    <row r="20" spans="1:11" ht="15" customHeight="1" x14ac:dyDescent="0.35">
      <c r="A20" s="3"/>
      <c r="B20" s="32" t="str">
        <f>IFERROR(INDEX('Employee Master'!$B$4:$B$54,MATCH(A20,'Employee Master'!$A$4:$A$54,0)),"")</f>
        <v/>
      </c>
      <c r="C20" s="32" t="str">
        <f>IFERROR(INDEX('Employee Master'!$E$4:$E$54,MATCH(A20,'Employee Master'!$A$4:$A$54,0)),"")</f>
        <v/>
      </c>
      <c r="D20" s="32" t="str">
        <f>IFERROR(INDEX('Employee Master'!$F$4:$F$54,MATCH(A20,'Employee Master'!$A$4:$A$54,0)),"")</f>
        <v/>
      </c>
      <c r="E20" s="41"/>
      <c r="F20" s="41"/>
      <c r="G20" s="41"/>
      <c r="H20" s="41"/>
      <c r="I20" s="41"/>
      <c r="J20" s="41"/>
      <c r="K20" s="42">
        <f t="shared" si="0"/>
        <v>0</v>
      </c>
    </row>
    <row r="21" spans="1:11" ht="15" customHeight="1" x14ac:dyDescent="0.35">
      <c r="A21" s="3"/>
      <c r="B21" s="32" t="str">
        <f>IFERROR(INDEX('Employee Master'!$B$4:$B$54,MATCH(A21,'Employee Master'!$A$4:$A$54,0)),"")</f>
        <v/>
      </c>
      <c r="C21" s="32" t="str">
        <f>IFERROR(INDEX('Employee Master'!$E$4:$E$54,MATCH(A21,'Employee Master'!$A$4:$A$54,0)),"")</f>
        <v/>
      </c>
      <c r="D21" s="32" t="str">
        <f>IFERROR(INDEX('Employee Master'!$F$4:$F$54,MATCH(A21,'Employee Master'!$A$4:$A$54,0)),"")</f>
        <v/>
      </c>
      <c r="E21" s="41"/>
      <c r="F21" s="41"/>
      <c r="G21" s="41"/>
      <c r="H21" s="41"/>
      <c r="I21" s="41"/>
      <c r="J21" s="41"/>
      <c r="K21" s="42">
        <f t="shared" si="0"/>
        <v>0</v>
      </c>
    </row>
    <row r="22" spans="1:11" ht="15" customHeight="1" x14ac:dyDescent="0.35">
      <c r="A22" s="3"/>
      <c r="B22" s="32" t="str">
        <f>IFERROR(INDEX('Employee Master'!$B$4:$B$54,MATCH(A22,'Employee Master'!$A$4:$A$54,0)),"")</f>
        <v/>
      </c>
      <c r="C22" s="32" t="str">
        <f>IFERROR(INDEX('Employee Master'!$E$4:$E$54,MATCH(A22,'Employee Master'!$A$4:$A$54,0)),"")</f>
        <v/>
      </c>
      <c r="D22" s="32" t="str">
        <f>IFERROR(INDEX('Employee Master'!$F$4:$F$54,MATCH(A22,'Employee Master'!$A$4:$A$54,0)),"")</f>
        <v/>
      </c>
      <c r="E22" s="41"/>
      <c r="F22" s="41"/>
      <c r="G22" s="41"/>
      <c r="H22" s="41"/>
      <c r="I22" s="41"/>
      <c r="J22" s="41"/>
      <c r="K22" s="42">
        <f t="shared" si="0"/>
        <v>0</v>
      </c>
    </row>
    <row r="23" spans="1:11" ht="15" customHeight="1" x14ac:dyDescent="0.35">
      <c r="A23" s="3"/>
      <c r="B23" s="32" t="str">
        <f>IFERROR(INDEX('Employee Master'!$B$4:$B$54,MATCH(A23,'Employee Master'!$A$4:$A$54,0)),"")</f>
        <v/>
      </c>
      <c r="C23" s="32" t="str">
        <f>IFERROR(INDEX('Employee Master'!$E$4:$E$54,MATCH(A23,'Employee Master'!$A$4:$A$54,0)),"")</f>
        <v/>
      </c>
      <c r="D23" s="32" t="str">
        <f>IFERROR(INDEX('Employee Master'!$F$4:$F$54,MATCH(A23,'Employee Master'!$A$4:$A$54,0)),"")</f>
        <v/>
      </c>
      <c r="E23" s="41"/>
      <c r="F23" s="41"/>
      <c r="G23" s="41"/>
      <c r="H23" s="41"/>
      <c r="I23" s="41"/>
      <c r="J23" s="41"/>
      <c r="K23" s="42">
        <f t="shared" si="0"/>
        <v>0</v>
      </c>
    </row>
    <row r="24" spans="1:11" ht="15" customHeight="1" x14ac:dyDescent="0.35">
      <c r="A24" s="3"/>
      <c r="B24" s="32" t="str">
        <f>IFERROR(INDEX('Employee Master'!$B$4:$B$54,MATCH(A24,'Employee Master'!$A$4:$A$54,0)),"")</f>
        <v/>
      </c>
      <c r="C24" s="32" t="str">
        <f>IFERROR(INDEX('Employee Master'!$E$4:$E$54,MATCH(A24,'Employee Master'!$A$4:$A$54,0)),"")</f>
        <v/>
      </c>
      <c r="D24" s="32" t="str">
        <f>IFERROR(INDEX('Employee Master'!$F$4:$F$54,MATCH(A24,'Employee Master'!$A$4:$A$54,0)),"")</f>
        <v/>
      </c>
      <c r="E24" s="41"/>
      <c r="F24" s="41"/>
      <c r="G24" s="41"/>
      <c r="H24" s="41"/>
      <c r="I24" s="41"/>
      <c r="J24" s="41"/>
      <c r="K24" s="42">
        <f t="shared" si="0"/>
        <v>0</v>
      </c>
    </row>
    <row r="25" spans="1:11" ht="15" customHeight="1" x14ac:dyDescent="0.35">
      <c r="A25" s="3"/>
      <c r="B25" s="32" t="str">
        <f>IFERROR(INDEX('Employee Master'!$B$4:$B$54,MATCH(A25,'Employee Master'!$A$4:$A$54,0)),"")</f>
        <v/>
      </c>
      <c r="C25" s="32" t="str">
        <f>IFERROR(INDEX('Employee Master'!$E$4:$E$54,MATCH(A25,'Employee Master'!$A$4:$A$54,0)),"")</f>
        <v/>
      </c>
      <c r="D25" s="32" t="str">
        <f>IFERROR(INDEX('Employee Master'!$F$4:$F$54,MATCH(A25,'Employee Master'!$A$4:$A$54,0)),"")</f>
        <v/>
      </c>
      <c r="E25" s="41"/>
      <c r="F25" s="41"/>
      <c r="G25" s="41"/>
      <c r="H25" s="41"/>
      <c r="I25" s="41"/>
      <c r="J25" s="41"/>
      <c r="K25" s="42">
        <f t="shared" si="0"/>
        <v>0</v>
      </c>
    </row>
    <row r="26" spans="1:11" ht="15" customHeight="1" x14ac:dyDescent="0.35">
      <c r="A26" s="3"/>
      <c r="B26" s="32" t="str">
        <f>IFERROR(INDEX('Employee Master'!$B$4:$B$54,MATCH(A26,'Employee Master'!$A$4:$A$54,0)),"")</f>
        <v/>
      </c>
      <c r="C26" s="32" t="str">
        <f>IFERROR(INDEX('Employee Master'!$E$4:$E$54,MATCH(A26,'Employee Master'!$A$4:$A$54,0)),"")</f>
        <v/>
      </c>
      <c r="D26" s="32" t="str">
        <f>IFERROR(INDEX('Employee Master'!$F$4:$F$54,MATCH(A26,'Employee Master'!$A$4:$A$54,0)),"")</f>
        <v/>
      </c>
      <c r="E26" s="41"/>
      <c r="F26" s="41"/>
      <c r="G26" s="41"/>
      <c r="H26" s="41"/>
      <c r="I26" s="41"/>
      <c r="J26" s="41"/>
      <c r="K26" s="42">
        <f t="shared" si="0"/>
        <v>0</v>
      </c>
    </row>
    <row r="27" spans="1:11" ht="15" customHeight="1" x14ac:dyDescent="0.35">
      <c r="A27" s="3"/>
      <c r="B27" s="32" t="str">
        <f>IFERROR(INDEX('Employee Master'!$B$4:$B$54,MATCH(A27,'Employee Master'!$A$4:$A$54,0)),"")</f>
        <v/>
      </c>
      <c r="C27" s="32" t="str">
        <f>IFERROR(INDEX('Employee Master'!$E$4:$E$54,MATCH(A27,'Employee Master'!$A$4:$A$54,0)),"")</f>
        <v/>
      </c>
      <c r="D27" s="32" t="str">
        <f>IFERROR(INDEX('Employee Master'!$F$4:$F$54,MATCH(A27,'Employee Master'!$A$4:$A$54,0)),"")</f>
        <v/>
      </c>
      <c r="E27" s="41"/>
      <c r="F27" s="41"/>
      <c r="G27" s="41"/>
      <c r="H27" s="41"/>
      <c r="I27" s="41"/>
      <c r="J27" s="41"/>
      <c r="K27" s="42">
        <f t="shared" si="0"/>
        <v>0</v>
      </c>
    </row>
    <row r="28" spans="1:11" ht="15" customHeight="1" x14ac:dyDescent="0.35">
      <c r="A28" s="3"/>
      <c r="B28" s="32" t="str">
        <f>IFERROR(INDEX('Employee Master'!$B$4:$B$54,MATCH(A28,'Employee Master'!$A$4:$A$54,0)),"")</f>
        <v/>
      </c>
      <c r="C28" s="32" t="str">
        <f>IFERROR(INDEX('Employee Master'!$E$4:$E$54,MATCH(A28,'Employee Master'!$A$4:$A$54,0)),"")</f>
        <v/>
      </c>
      <c r="D28" s="32" t="str">
        <f>IFERROR(INDEX('Employee Master'!$F$4:$F$54,MATCH(A28,'Employee Master'!$A$4:$A$54,0)),"")</f>
        <v/>
      </c>
      <c r="E28" s="41"/>
      <c r="F28" s="41"/>
      <c r="G28" s="41"/>
      <c r="H28" s="41"/>
      <c r="I28" s="41"/>
      <c r="J28" s="41"/>
      <c r="K28" s="42">
        <f t="shared" si="0"/>
        <v>0</v>
      </c>
    </row>
    <row r="29" spans="1:11" ht="15" customHeight="1" x14ac:dyDescent="0.35">
      <c r="A29" s="3"/>
      <c r="B29" s="32" t="str">
        <f>IFERROR(INDEX('Employee Master'!$B$4:$B$54,MATCH(A29,'Employee Master'!$A$4:$A$54,0)),"")</f>
        <v/>
      </c>
      <c r="C29" s="32" t="str">
        <f>IFERROR(INDEX('Employee Master'!$E$4:$E$54,MATCH(A29,'Employee Master'!$A$4:$A$54,0)),"")</f>
        <v/>
      </c>
      <c r="D29" s="32" t="str">
        <f>IFERROR(INDEX('Employee Master'!$F$4:$F$54,MATCH(A29,'Employee Master'!$A$4:$A$54,0)),"")</f>
        <v/>
      </c>
      <c r="E29" s="41"/>
      <c r="F29" s="41"/>
      <c r="G29" s="41"/>
      <c r="H29" s="41"/>
      <c r="I29" s="41"/>
      <c r="J29" s="41"/>
      <c r="K29" s="42">
        <f t="shared" si="0"/>
        <v>0</v>
      </c>
    </row>
    <row r="30" spans="1:11" ht="15" customHeight="1" x14ac:dyDescent="0.35">
      <c r="A30" s="3"/>
      <c r="B30" s="32" t="str">
        <f>IFERROR(INDEX('Employee Master'!$B$4:$B$54,MATCH(A30,'Employee Master'!$A$4:$A$54,0)),"")</f>
        <v/>
      </c>
      <c r="C30" s="32" t="str">
        <f>IFERROR(INDEX('Employee Master'!$E$4:$E$54,MATCH(A30,'Employee Master'!$A$4:$A$54,0)),"")</f>
        <v/>
      </c>
      <c r="D30" s="32" t="str">
        <f>IFERROR(INDEX('Employee Master'!$F$4:$F$54,MATCH(A30,'Employee Master'!$A$4:$A$54,0)),"")</f>
        <v/>
      </c>
      <c r="E30" s="41"/>
      <c r="F30" s="41"/>
      <c r="G30" s="41"/>
      <c r="H30" s="41"/>
      <c r="I30" s="41"/>
      <c r="J30" s="41"/>
      <c r="K30" s="42">
        <f t="shared" si="0"/>
        <v>0</v>
      </c>
    </row>
    <row r="31" spans="1:11" ht="15" customHeight="1" x14ac:dyDescent="0.35">
      <c r="A31" s="3"/>
      <c r="B31" s="32" t="str">
        <f>IFERROR(INDEX('Employee Master'!$B$4:$B$54,MATCH(A31,'Employee Master'!$A$4:$A$54,0)),"")</f>
        <v/>
      </c>
      <c r="C31" s="32" t="str">
        <f>IFERROR(INDEX('Employee Master'!$E$4:$E$54,MATCH(A31,'Employee Master'!$A$4:$A$54,0)),"")</f>
        <v/>
      </c>
      <c r="D31" s="32" t="str">
        <f>IFERROR(INDEX('Employee Master'!$F$4:$F$54,MATCH(A31,'Employee Master'!$A$4:$A$54,0)),"")</f>
        <v/>
      </c>
      <c r="E31" s="41"/>
      <c r="F31" s="41"/>
      <c r="G31" s="41"/>
      <c r="H31" s="41"/>
      <c r="I31" s="41"/>
      <c r="J31" s="41"/>
      <c r="K31" s="42">
        <f t="shared" si="0"/>
        <v>0</v>
      </c>
    </row>
    <row r="32" spans="1:11" ht="15" customHeight="1" x14ac:dyDescent="0.35">
      <c r="A32" s="3"/>
      <c r="B32" s="32" t="str">
        <f>IFERROR(INDEX('Employee Master'!$B$4:$B$54,MATCH(A32,'Employee Master'!$A$4:$A$54,0)),"")</f>
        <v/>
      </c>
      <c r="C32" s="32" t="str">
        <f>IFERROR(INDEX('Employee Master'!$E$4:$E$54,MATCH(A32,'Employee Master'!$A$4:$A$54,0)),"")</f>
        <v/>
      </c>
      <c r="D32" s="32" t="str">
        <f>IFERROR(INDEX('Employee Master'!$F$4:$F$54,MATCH(A32,'Employee Master'!$A$4:$A$54,0)),"")</f>
        <v/>
      </c>
      <c r="E32" s="41"/>
      <c r="F32" s="41"/>
      <c r="G32" s="41"/>
      <c r="H32" s="41"/>
      <c r="I32" s="41"/>
      <c r="J32" s="41"/>
      <c r="K32" s="42">
        <f t="shared" si="0"/>
        <v>0</v>
      </c>
    </row>
    <row r="33" spans="1:11" ht="15" customHeight="1" x14ac:dyDescent="0.35">
      <c r="A33" s="3"/>
      <c r="B33" s="32" t="str">
        <f>IFERROR(INDEX('Employee Master'!$B$4:$B$54,MATCH(A33,'Employee Master'!$A$4:$A$54,0)),"")</f>
        <v/>
      </c>
      <c r="C33" s="32" t="str">
        <f>IFERROR(INDEX('Employee Master'!$E$4:$E$54,MATCH(A33,'Employee Master'!$A$4:$A$54,0)),"")</f>
        <v/>
      </c>
      <c r="D33" s="32" t="str">
        <f>IFERROR(INDEX('Employee Master'!$F$4:$F$54,MATCH(A33,'Employee Master'!$A$4:$A$54,0)),"")</f>
        <v/>
      </c>
      <c r="E33" s="41"/>
      <c r="F33" s="41"/>
      <c r="G33" s="41"/>
      <c r="H33" s="41"/>
      <c r="I33" s="41"/>
      <c r="J33" s="41"/>
      <c r="K33" s="42">
        <f t="shared" si="0"/>
        <v>0</v>
      </c>
    </row>
    <row r="34" spans="1:11" ht="15" customHeight="1" x14ac:dyDescent="0.35">
      <c r="A34" s="3"/>
      <c r="B34" s="32" t="str">
        <f>IFERROR(INDEX('Employee Master'!$B$4:$B$54,MATCH(A34,'Employee Master'!$A$4:$A$54,0)),"")</f>
        <v/>
      </c>
      <c r="C34" s="32" t="str">
        <f>IFERROR(INDEX('Employee Master'!$E$4:$E$54,MATCH(A34,'Employee Master'!$A$4:$A$54,0)),"")</f>
        <v/>
      </c>
      <c r="D34" s="32" t="str">
        <f>IFERROR(INDEX('Employee Master'!$F$4:$F$54,MATCH(A34,'Employee Master'!$A$4:$A$54,0)),"")</f>
        <v/>
      </c>
      <c r="E34" s="41"/>
      <c r="F34" s="41"/>
      <c r="G34" s="41"/>
      <c r="H34" s="41"/>
      <c r="I34" s="41"/>
      <c r="J34" s="41"/>
      <c r="K34" s="42">
        <f t="shared" si="0"/>
        <v>0</v>
      </c>
    </row>
    <row r="35" spans="1:11" ht="15" customHeight="1" x14ac:dyDescent="0.35">
      <c r="A35" s="3"/>
      <c r="B35" s="32" t="str">
        <f>IFERROR(INDEX('Employee Master'!$B$4:$B$54,MATCH(A35,'Employee Master'!$A$4:$A$54,0)),"")</f>
        <v/>
      </c>
      <c r="C35" s="32" t="str">
        <f>IFERROR(INDEX('Employee Master'!$E$4:$E$54,MATCH(A35,'Employee Master'!$A$4:$A$54,0)),"")</f>
        <v/>
      </c>
      <c r="D35" s="32" t="str">
        <f>IFERROR(INDEX('Employee Master'!$F$4:$F$54,MATCH(A35,'Employee Master'!$A$4:$A$54,0)),"")</f>
        <v/>
      </c>
      <c r="E35" s="41"/>
      <c r="F35" s="41"/>
      <c r="G35" s="41"/>
      <c r="H35" s="41"/>
      <c r="I35" s="41"/>
      <c r="J35" s="41"/>
      <c r="K35" s="42">
        <f t="shared" si="0"/>
        <v>0</v>
      </c>
    </row>
    <row r="36" spans="1:11" ht="15" customHeight="1" x14ac:dyDescent="0.35">
      <c r="A36" s="3"/>
      <c r="B36" s="32" t="str">
        <f>IFERROR(INDEX('Employee Master'!$B$4:$B$54,MATCH(A36,'Employee Master'!$A$4:$A$54,0)),"")</f>
        <v/>
      </c>
      <c r="C36" s="32" t="str">
        <f>IFERROR(INDEX('Employee Master'!$E$4:$E$54,MATCH(A36,'Employee Master'!$A$4:$A$54,0)),"")</f>
        <v/>
      </c>
      <c r="D36" s="32" t="str">
        <f>IFERROR(INDEX('Employee Master'!$F$4:$F$54,MATCH(A36,'Employee Master'!$A$4:$A$54,0)),"")</f>
        <v/>
      </c>
      <c r="E36" s="41"/>
      <c r="F36" s="41"/>
      <c r="G36" s="41"/>
      <c r="H36" s="41"/>
      <c r="I36" s="41"/>
      <c r="J36" s="41"/>
      <c r="K36" s="42">
        <f t="shared" si="0"/>
        <v>0</v>
      </c>
    </row>
    <row r="37" spans="1:11" ht="15" customHeight="1" x14ac:dyDescent="0.35">
      <c r="A37" s="3"/>
      <c r="B37" s="32" t="str">
        <f>IFERROR(INDEX('Employee Master'!$B$4:$B$54,MATCH(A37,'Employee Master'!$A$4:$A$54,0)),"")</f>
        <v/>
      </c>
      <c r="C37" s="32" t="str">
        <f>IFERROR(INDEX('Employee Master'!$E$4:$E$54,MATCH(A37,'Employee Master'!$A$4:$A$54,0)),"")</f>
        <v/>
      </c>
      <c r="D37" s="32" t="str">
        <f>IFERROR(INDEX('Employee Master'!$F$4:$F$54,MATCH(A37,'Employee Master'!$A$4:$A$54,0)),"")</f>
        <v/>
      </c>
      <c r="E37" s="41"/>
      <c r="F37" s="41"/>
      <c r="G37" s="41"/>
      <c r="H37" s="41"/>
      <c r="I37" s="41"/>
      <c r="J37" s="41"/>
      <c r="K37" s="42">
        <f t="shared" si="0"/>
        <v>0</v>
      </c>
    </row>
    <row r="38" spans="1:11" ht="15" customHeight="1" x14ac:dyDescent="0.35">
      <c r="A38" s="3"/>
      <c r="B38" s="32" t="str">
        <f>IFERROR(INDEX('Employee Master'!$B$4:$B$54,MATCH(A38,'Employee Master'!$A$4:$A$54,0)),"")</f>
        <v/>
      </c>
      <c r="C38" s="32" t="str">
        <f>IFERROR(INDEX('Employee Master'!$E$4:$E$54,MATCH(A38,'Employee Master'!$A$4:$A$54,0)),"")</f>
        <v/>
      </c>
      <c r="D38" s="32" t="str">
        <f>IFERROR(INDEX('Employee Master'!$F$4:$F$54,MATCH(A38,'Employee Master'!$A$4:$A$54,0)),"")</f>
        <v/>
      </c>
      <c r="E38" s="41"/>
      <c r="F38" s="41"/>
      <c r="G38" s="41"/>
      <c r="H38" s="41"/>
      <c r="I38" s="41"/>
      <c r="J38" s="41"/>
      <c r="K38" s="42">
        <f t="shared" ref="K38:K55" si="1">IFERROR(E38-J38,"")</f>
        <v>0</v>
      </c>
    </row>
    <row r="39" spans="1:11" ht="15" customHeight="1" x14ac:dyDescent="0.35">
      <c r="A39" s="3"/>
      <c r="B39" s="32" t="str">
        <f>IFERROR(INDEX('Employee Master'!$B$4:$B$54,MATCH(A39,'Employee Master'!$A$4:$A$54,0)),"")</f>
        <v/>
      </c>
      <c r="C39" s="32" t="str">
        <f>IFERROR(INDEX('Employee Master'!$E$4:$E$54,MATCH(A39,'Employee Master'!$A$4:$A$54,0)),"")</f>
        <v/>
      </c>
      <c r="D39" s="32" t="str">
        <f>IFERROR(INDEX('Employee Master'!$F$4:$F$54,MATCH(A39,'Employee Master'!$A$4:$A$54,0)),"")</f>
        <v/>
      </c>
      <c r="E39" s="41"/>
      <c r="F39" s="41"/>
      <c r="G39" s="41"/>
      <c r="H39" s="41"/>
      <c r="I39" s="41"/>
      <c r="J39" s="41"/>
      <c r="K39" s="42">
        <f t="shared" si="1"/>
        <v>0</v>
      </c>
    </row>
    <row r="40" spans="1:11" ht="15" customHeight="1" x14ac:dyDescent="0.35">
      <c r="A40" s="3"/>
      <c r="B40" s="32" t="str">
        <f>IFERROR(INDEX('Employee Master'!$B$4:$B$54,MATCH(A40,'Employee Master'!$A$4:$A$54,0)),"")</f>
        <v/>
      </c>
      <c r="C40" s="32" t="str">
        <f>IFERROR(INDEX('Employee Master'!$E$4:$E$54,MATCH(A40,'Employee Master'!$A$4:$A$54,0)),"")</f>
        <v/>
      </c>
      <c r="D40" s="32" t="str">
        <f>IFERROR(INDEX('Employee Master'!$F$4:$F$54,MATCH(A40,'Employee Master'!$A$4:$A$54,0)),"")</f>
        <v/>
      </c>
      <c r="E40" s="41"/>
      <c r="F40" s="41"/>
      <c r="G40" s="41"/>
      <c r="H40" s="41"/>
      <c r="I40" s="41"/>
      <c r="J40" s="41"/>
      <c r="K40" s="42">
        <f t="shared" si="1"/>
        <v>0</v>
      </c>
    </row>
    <row r="41" spans="1:11" ht="15" customHeight="1" x14ac:dyDescent="0.35">
      <c r="A41" s="3"/>
      <c r="B41" s="32" t="str">
        <f>IFERROR(INDEX('Employee Master'!$B$4:$B$54,MATCH(A41,'Employee Master'!$A$4:$A$54,0)),"")</f>
        <v/>
      </c>
      <c r="C41" s="32" t="str">
        <f>IFERROR(INDEX('Employee Master'!$E$4:$E$54,MATCH(A41,'Employee Master'!$A$4:$A$54,0)),"")</f>
        <v/>
      </c>
      <c r="D41" s="32" t="str">
        <f>IFERROR(INDEX('Employee Master'!$F$4:$F$54,MATCH(A41,'Employee Master'!$A$4:$A$54,0)),"")</f>
        <v/>
      </c>
      <c r="E41" s="41"/>
      <c r="F41" s="41"/>
      <c r="G41" s="41"/>
      <c r="H41" s="41"/>
      <c r="I41" s="41"/>
      <c r="J41" s="41"/>
      <c r="K41" s="42">
        <f t="shared" si="1"/>
        <v>0</v>
      </c>
    </row>
    <row r="42" spans="1:11" ht="15" customHeight="1" x14ac:dyDescent="0.35">
      <c r="A42" s="3"/>
      <c r="B42" s="32" t="str">
        <f>IFERROR(INDEX('Employee Master'!$B$4:$B$54,MATCH(A42,'Employee Master'!$A$4:$A$54,0)),"")</f>
        <v/>
      </c>
      <c r="C42" s="32" t="str">
        <f>IFERROR(INDEX('Employee Master'!$E$4:$E$54,MATCH(A42,'Employee Master'!$A$4:$A$54,0)),"")</f>
        <v/>
      </c>
      <c r="D42" s="32" t="str">
        <f>IFERROR(INDEX('Employee Master'!$F$4:$F$54,MATCH(A42,'Employee Master'!$A$4:$A$54,0)),"")</f>
        <v/>
      </c>
      <c r="E42" s="41"/>
      <c r="F42" s="41"/>
      <c r="G42" s="41"/>
      <c r="H42" s="41"/>
      <c r="I42" s="41"/>
      <c r="J42" s="41"/>
      <c r="K42" s="42">
        <f t="shared" si="1"/>
        <v>0</v>
      </c>
    </row>
    <row r="43" spans="1:11" ht="15" customHeight="1" x14ac:dyDescent="0.35">
      <c r="A43" s="3"/>
      <c r="B43" s="32" t="str">
        <f>IFERROR(INDEX('Employee Master'!$B$4:$B$54,MATCH(A43,'Employee Master'!$A$4:$A$54,0)),"")</f>
        <v/>
      </c>
      <c r="C43" s="32" t="str">
        <f>IFERROR(INDEX('Employee Master'!$E$4:$E$54,MATCH(A43,'Employee Master'!$A$4:$A$54,0)),"")</f>
        <v/>
      </c>
      <c r="D43" s="32" t="str">
        <f>IFERROR(INDEX('Employee Master'!$F$4:$F$54,MATCH(A43,'Employee Master'!$A$4:$A$54,0)),"")</f>
        <v/>
      </c>
      <c r="E43" s="41"/>
      <c r="F43" s="41"/>
      <c r="G43" s="41"/>
      <c r="H43" s="41"/>
      <c r="I43" s="41"/>
      <c r="J43" s="41"/>
      <c r="K43" s="42">
        <f t="shared" si="1"/>
        <v>0</v>
      </c>
    </row>
    <row r="44" spans="1:11" ht="15" customHeight="1" x14ac:dyDescent="0.35">
      <c r="A44" s="3"/>
      <c r="B44" s="32" t="str">
        <f>IFERROR(INDEX('Employee Master'!$B$4:$B$54,MATCH(A44,'Employee Master'!$A$4:$A$54,0)),"")</f>
        <v/>
      </c>
      <c r="C44" s="32" t="str">
        <f>IFERROR(INDEX('Employee Master'!$E$4:$E$54,MATCH(A44,'Employee Master'!$A$4:$A$54,0)),"")</f>
        <v/>
      </c>
      <c r="D44" s="32" t="str">
        <f>IFERROR(INDEX('Employee Master'!$F$4:$F$54,MATCH(A44,'Employee Master'!$A$4:$A$54,0)),"")</f>
        <v/>
      </c>
      <c r="E44" s="41"/>
      <c r="F44" s="41"/>
      <c r="G44" s="41"/>
      <c r="H44" s="41"/>
      <c r="I44" s="41"/>
      <c r="J44" s="41"/>
      <c r="K44" s="42">
        <f t="shared" si="1"/>
        <v>0</v>
      </c>
    </row>
    <row r="45" spans="1:11" ht="15" customHeight="1" x14ac:dyDescent="0.35">
      <c r="A45" s="3"/>
      <c r="B45" s="32" t="str">
        <f>IFERROR(INDEX('Employee Master'!$B$4:$B$54,MATCH(A45,'Employee Master'!$A$4:$A$54,0)),"")</f>
        <v/>
      </c>
      <c r="C45" s="32" t="str">
        <f>IFERROR(INDEX('Employee Master'!$E$4:$E$54,MATCH(A45,'Employee Master'!$A$4:$A$54,0)),"")</f>
        <v/>
      </c>
      <c r="D45" s="32" t="str">
        <f>IFERROR(INDEX('Employee Master'!$F$4:$F$54,MATCH(A45,'Employee Master'!$A$4:$A$54,0)),"")</f>
        <v/>
      </c>
      <c r="E45" s="41"/>
      <c r="F45" s="41"/>
      <c r="G45" s="41"/>
      <c r="H45" s="41"/>
      <c r="I45" s="41"/>
      <c r="J45" s="41"/>
      <c r="K45" s="42">
        <f t="shared" si="1"/>
        <v>0</v>
      </c>
    </row>
    <row r="46" spans="1:11" ht="15" customHeight="1" x14ac:dyDescent="0.35">
      <c r="A46" s="3"/>
      <c r="B46" s="32" t="str">
        <f>IFERROR(INDEX('Employee Master'!$B$4:$B$54,MATCH(A46,'Employee Master'!$A$4:$A$54,0)),"")</f>
        <v/>
      </c>
      <c r="C46" s="32" t="str">
        <f>IFERROR(INDEX('Employee Master'!$E$4:$E$54,MATCH(A46,'Employee Master'!$A$4:$A$54,0)),"")</f>
        <v/>
      </c>
      <c r="D46" s="32" t="str">
        <f>IFERROR(INDEX('Employee Master'!$F$4:$F$54,MATCH(A46,'Employee Master'!$A$4:$A$54,0)),"")</f>
        <v/>
      </c>
      <c r="E46" s="41"/>
      <c r="F46" s="41"/>
      <c r="G46" s="41"/>
      <c r="H46" s="41"/>
      <c r="I46" s="41"/>
      <c r="J46" s="41"/>
      <c r="K46" s="42">
        <f t="shared" si="1"/>
        <v>0</v>
      </c>
    </row>
    <row r="47" spans="1:11" ht="15" customHeight="1" x14ac:dyDescent="0.35">
      <c r="A47" s="3"/>
      <c r="B47" s="32" t="str">
        <f>IFERROR(INDEX('Employee Master'!$B$4:$B$54,MATCH(A47,'Employee Master'!$A$4:$A$54,0)),"")</f>
        <v/>
      </c>
      <c r="C47" s="32" t="str">
        <f>IFERROR(INDEX('Employee Master'!$E$4:$E$54,MATCH(A47,'Employee Master'!$A$4:$A$54,0)),"")</f>
        <v/>
      </c>
      <c r="D47" s="32" t="str">
        <f>IFERROR(INDEX('Employee Master'!$F$4:$F$54,MATCH(A47,'Employee Master'!$A$4:$A$54,0)),"")</f>
        <v/>
      </c>
      <c r="E47" s="41"/>
      <c r="F47" s="41"/>
      <c r="G47" s="41"/>
      <c r="H47" s="41"/>
      <c r="I47" s="41"/>
      <c r="J47" s="41"/>
      <c r="K47" s="42">
        <f t="shared" si="1"/>
        <v>0</v>
      </c>
    </row>
    <row r="48" spans="1:11" ht="15" customHeight="1" x14ac:dyDescent="0.35">
      <c r="A48" s="3"/>
      <c r="B48" s="32" t="str">
        <f>IFERROR(INDEX('Employee Master'!$B$4:$B$54,MATCH(A48,'Employee Master'!$A$4:$A$54,0)),"")</f>
        <v/>
      </c>
      <c r="C48" s="32" t="str">
        <f>IFERROR(INDEX('Employee Master'!$E$4:$E$54,MATCH(A48,'Employee Master'!$A$4:$A$54,0)),"")</f>
        <v/>
      </c>
      <c r="D48" s="32" t="str">
        <f>IFERROR(INDEX('Employee Master'!$F$4:$F$54,MATCH(A48,'Employee Master'!$A$4:$A$54,0)),"")</f>
        <v/>
      </c>
      <c r="E48" s="41"/>
      <c r="F48" s="41"/>
      <c r="G48" s="41"/>
      <c r="H48" s="41"/>
      <c r="I48" s="41"/>
      <c r="J48" s="41"/>
      <c r="K48" s="42">
        <f t="shared" si="1"/>
        <v>0</v>
      </c>
    </row>
    <row r="49" spans="1:11" ht="15" customHeight="1" x14ac:dyDescent="0.35">
      <c r="A49" s="3"/>
      <c r="B49" s="32" t="str">
        <f>IFERROR(INDEX('Employee Master'!$B$4:$B$54,MATCH(A49,'Employee Master'!$A$4:$A$54,0)),"")</f>
        <v/>
      </c>
      <c r="C49" s="32" t="str">
        <f>IFERROR(INDEX('Employee Master'!$E$4:$E$54,MATCH(A49,'Employee Master'!$A$4:$A$54,0)),"")</f>
        <v/>
      </c>
      <c r="D49" s="32" t="str">
        <f>IFERROR(INDEX('Employee Master'!$F$4:$F$54,MATCH(A49,'Employee Master'!$A$4:$A$54,0)),"")</f>
        <v/>
      </c>
      <c r="E49" s="41"/>
      <c r="F49" s="41"/>
      <c r="G49" s="41"/>
      <c r="H49" s="41"/>
      <c r="I49" s="41"/>
      <c r="J49" s="41"/>
      <c r="K49" s="42">
        <f t="shared" si="1"/>
        <v>0</v>
      </c>
    </row>
    <row r="50" spans="1:11" ht="15" customHeight="1" x14ac:dyDescent="0.35">
      <c r="A50" s="3"/>
      <c r="B50" s="32" t="str">
        <f>IFERROR(INDEX('Employee Master'!$B$4:$B$54,MATCH(A50,'Employee Master'!$A$4:$A$54,0)),"")</f>
        <v/>
      </c>
      <c r="C50" s="32" t="str">
        <f>IFERROR(INDEX('Employee Master'!$E$4:$E$54,MATCH(A50,'Employee Master'!$A$4:$A$54,0)),"")</f>
        <v/>
      </c>
      <c r="D50" s="32" t="str">
        <f>IFERROR(INDEX('Employee Master'!$F$4:$F$54,MATCH(A50,'Employee Master'!$A$4:$A$54,0)),"")</f>
        <v/>
      </c>
      <c r="E50" s="41"/>
      <c r="F50" s="41"/>
      <c r="G50" s="41"/>
      <c r="H50" s="41"/>
      <c r="I50" s="41"/>
      <c r="J50" s="41"/>
      <c r="K50" s="42">
        <f t="shared" si="1"/>
        <v>0</v>
      </c>
    </row>
    <row r="51" spans="1:11" ht="15" customHeight="1" x14ac:dyDescent="0.35">
      <c r="A51" s="3"/>
      <c r="B51" s="32" t="str">
        <f>IFERROR(INDEX('Employee Master'!$B$4:$B$54,MATCH(A51,'Employee Master'!$A$4:$A$54,0)),"")</f>
        <v/>
      </c>
      <c r="C51" s="32" t="str">
        <f>IFERROR(INDEX('Employee Master'!$E$4:$E$54,MATCH(A51,'Employee Master'!$A$4:$A$54,0)),"")</f>
        <v/>
      </c>
      <c r="D51" s="32" t="str">
        <f>IFERROR(INDEX('Employee Master'!$F$4:$F$54,MATCH(A51,'Employee Master'!$A$4:$A$54,0)),"")</f>
        <v/>
      </c>
      <c r="E51" s="41"/>
      <c r="F51" s="41"/>
      <c r="G51" s="41"/>
      <c r="H51" s="41"/>
      <c r="I51" s="41"/>
      <c r="J51" s="41"/>
      <c r="K51" s="42">
        <f t="shared" si="1"/>
        <v>0</v>
      </c>
    </row>
    <row r="52" spans="1:11" ht="15" customHeight="1" x14ac:dyDescent="0.35">
      <c r="A52" s="3"/>
      <c r="B52" s="32" t="str">
        <f>IFERROR(INDEX('Employee Master'!$B$4:$B$54,MATCH(A52,'Employee Master'!$A$4:$A$54,0)),"")</f>
        <v/>
      </c>
      <c r="C52" s="32" t="str">
        <f>IFERROR(INDEX('Employee Master'!$E$4:$E$54,MATCH(A52,'Employee Master'!$A$4:$A$54,0)),"")</f>
        <v/>
      </c>
      <c r="D52" s="32" t="str">
        <f>IFERROR(INDEX('Employee Master'!$F$4:$F$54,MATCH(A52,'Employee Master'!$A$4:$A$54,0)),"")</f>
        <v/>
      </c>
      <c r="E52" s="41"/>
      <c r="F52" s="41"/>
      <c r="G52" s="41"/>
      <c r="H52" s="41"/>
      <c r="I52" s="41"/>
      <c r="J52" s="41"/>
      <c r="K52" s="42">
        <f t="shared" si="1"/>
        <v>0</v>
      </c>
    </row>
    <row r="53" spans="1:11" ht="15" customHeight="1" x14ac:dyDescent="0.35">
      <c r="A53" s="3"/>
      <c r="B53" s="32" t="str">
        <f>IFERROR(INDEX('Employee Master'!$B$4:$B$54,MATCH(A53,'Employee Master'!$A$4:$A$54,0)),"")</f>
        <v/>
      </c>
      <c r="C53" s="32" t="str">
        <f>IFERROR(INDEX('Employee Master'!$E$4:$E$54,MATCH(A53,'Employee Master'!$A$4:$A$54,0)),"")</f>
        <v/>
      </c>
      <c r="D53" s="32" t="str">
        <f>IFERROR(INDEX('Employee Master'!$F$4:$F$54,MATCH(A53,'Employee Master'!$A$4:$A$54,0)),"")</f>
        <v/>
      </c>
      <c r="E53" s="41"/>
      <c r="F53" s="41"/>
      <c r="G53" s="41"/>
      <c r="H53" s="41"/>
      <c r="I53" s="41"/>
      <c r="J53" s="41"/>
      <c r="K53" s="42">
        <f t="shared" si="1"/>
        <v>0</v>
      </c>
    </row>
    <row r="54" spans="1:11" ht="15" customHeight="1" x14ac:dyDescent="0.35">
      <c r="A54" s="3"/>
      <c r="B54" s="32" t="str">
        <f>IFERROR(INDEX('Employee Master'!$B$4:$B$54,MATCH(A54,'Employee Master'!$A$4:$A$54,0)),"")</f>
        <v/>
      </c>
      <c r="C54" s="32" t="str">
        <f>IFERROR(INDEX('Employee Master'!$E$4:$E$54,MATCH(A54,'Employee Master'!$A$4:$A$54,0)),"")</f>
        <v/>
      </c>
      <c r="D54" s="32" t="str">
        <f>IFERROR(INDEX('Employee Master'!$F$4:$F$54,MATCH(A54,'Employee Master'!$A$4:$A$54,0)),"")</f>
        <v/>
      </c>
      <c r="E54" s="41"/>
      <c r="F54" s="41"/>
      <c r="G54" s="41"/>
      <c r="H54" s="41"/>
      <c r="I54" s="41"/>
      <c r="J54" s="41"/>
      <c r="K54" s="42">
        <f t="shared" si="1"/>
        <v>0</v>
      </c>
    </row>
    <row r="55" spans="1:11" ht="15" customHeight="1" x14ac:dyDescent="0.35">
      <c r="A55" s="3"/>
      <c r="B55" s="32" t="str">
        <f>IFERROR(INDEX('Employee Master'!$B$4:$B$54,MATCH(A55,'Employee Master'!$A$4:$A$54,0)),"")</f>
        <v/>
      </c>
      <c r="C55" s="32" t="str">
        <f>IFERROR(INDEX('Employee Master'!$E$4:$E$54,MATCH(A55,'Employee Master'!$A$4:$A$54,0)),"")</f>
        <v/>
      </c>
      <c r="D55" s="32" t="str">
        <f>IFERROR(INDEX('Employee Master'!$F$4:$F$54,MATCH(A55,'Employee Master'!$A$4:$A$54,0)),"")</f>
        <v/>
      </c>
      <c r="E55" s="41"/>
      <c r="F55" s="41"/>
      <c r="G55" s="41"/>
      <c r="H55" s="41"/>
      <c r="I55" s="41"/>
      <c r="J55" s="41"/>
      <c r="K55" s="42">
        <f t="shared" si="1"/>
        <v>0</v>
      </c>
    </row>
    <row r="56" spans="1:11" ht="15" customHeight="1" x14ac:dyDescent="0.35">
      <c r="A56" s="36" t="s">
        <v>250</v>
      </c>
      <c r="B56" s="32"/>
      <c r="C56" s="32"/>
      <c r="D56" s="32"/>
      <c r="E56" s="43">
        <f t="shared" ref="E56:K56" si="2">SUM(E6:E55)</f>
        <v>182000</v>
      </c>
      <c r="F56" s="43">
        <f t="shared" si="2"/>
        <v>7365.6</v>
      </c>
      <c r="G56" s="43">
        <f t="shared" si="2"/>
        <v>22834.239999999998</v>
      </c>
      <c r="H56" s="43">
        <f t="shared" si="2"/>
        <v>429</v>
      </c>
      <c r="I56" s="43">
        <f t="shared" si="2"/>
        <v>0</v>
      </c>
      <c r="J56" s="43">
        <f t="shared" si="2"/>
        <v>30628.84</v>
      </c>
      <c r="K56" s="43">
        <f t="shared" si="2"/>
        <v>151371.15999999997</v>
      </c>
    </row>
    <row r="59" spans="1:11" ht="15" customHeight="1" x14ac:dyDescent="0.35">
      <c r="A59" s="66" t="s">
        <v>251</v>
      </c>
      <c r="B59" s="66"/>
      <c r="C59" s="66"/>
      <c r="D59" s="66"/>
      <c r="E59" s="66"/>
      <c r="F59" s="66"/>
      <c r="G59" s="66"/>
      <c r="H59" s="66"/>
      <c r="I59" s="66"/>
      <c r="J59" s="66"/>
      <c r="K59" s="66"/>
    </row>
    <row r="60" spans="1:11" ht="15" customHeight="1" x14ac:dyDescent="0.35">
      <c r="A60" s="76" t="s">
        <v>252</v>
      </c>
      <c r="B60" s="76"/>
      <c r="C60" s="76"/>
      <c r="D60" s="76"/>
      <c r="E60" s="76"/>
      <c r="F60" s="76"/>
      <c r="G60" s="76"/>
      <c r="H60" s="76"/>
      <c r="I60" s="76"/>
      <c r="J60" s="76"/>
      <c r="K60" s="76"/>
    </row>
    <row r="61" spans="1:11" ht="15" customHeight="1" x14ac:dyDescent="0.35">
      <c r="A61" s="76" t="s">
        <v>253</v>
      </c>
      <c r="B61" s="76"/>
      <c r="C61" s="76"/>
      <c r="D61" s="76"/>
      <c r="E61" s="76"/>
      <c r="F61" s="76"/>
      <c r="G61" s="76"/>
      <c r="H61" s="76"/>
      <c r="I61" s="76"/>
      <c r="J61" s="76"/>
      <c r="K61" s="76"/>
    </row>
    <row r="62" spans="1:11" ht="15" customHeight="1" x14ac:dyDescent="0.35">
      <c r="A62" s="76" t="s">
        <v>254</v>
      </c>
      <c r="B62" s="76"/>
      <c r="C62" s="76"/>
      <c r="D62" s="76"/>
      <c r="E62" s="76"/>
      <c r="F62" s="76"/>
      <c r="G62" s="76"/>
      <c r="H62" s="76"/>
      <c r="I62" s="76"/>
      <c r="J62" s="76"/>
      <c r="K62" s="76"/>
    </row>
    <row r="63" spans="1:11" ht="15" customHeight="1" x14ac:dyDescent="0.35">
      <c r="A63" s="76" t="s">
        <v>255</v>
      </c>
      <c r="B63" s="76"/>
      <c r="C63" s="76"/>
      <c r="D63" s="76"/>
      <c r="E63" s="76"/>
      <c r="F63" s="76"/>
      <c r="G63" s="76"/>
      <c r="H63" s="76"/>
      <c r="I63" s="76"/>
      <c r="J63" s="76"/>
      <c r="K63" s="76"/>
    </row>
  </sheetData>
  <mergeCells count="7">
    <mergeCell ref="A62:K62"/>
    <mergeCell ref="A63:K63"/>
    <mergeCell ref="A1:K1"/>
    <mergeCell ref="A2:K2"/>
    <mergeCell ref="A59:K59"/>
    <mergeCell ref="A60:K60"/>
    <mergeCell ref="A61:K61"/>
  </mergeCells>
  <pageMargins left="0.75" right="0.75" top="1" bottom="1" header="0.511811023622047" footer="0.511811023622047"/>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5"/>
  <sheetViews>
    <sheetView zoomScaleNormal="100" workbookViewId="0">
      <pane ySplit="3" topLeftCell="A4" activePane="bottomLeft" state="frozen"/>
      <selection pane="bottomLeft" activeCell="D4" sqref="D4"/>
    </sheetView>
  </sheetViews>
  <sheetFormatPr defaultColWidth="8.6328125" defaultRowHeight="14.5" x14ac:dyDescent="0.35"/>
  <cols>
    <col min="1" max="1" width="12" customWidth="1"/>
    <col min="2" max="2" width="16" customWidth="1"/>
    <col min="3" max="4" width="12" customWidth="1"/>
    <col min="5" max="5" width="18" customWidth="1"/>
    <col min="6" max="6" width="20" customWidth="1"/>
    <col min="7" max="7" width="18" customWidth="1"/>
    <col min="8" max="8" width="28" customWidth="1"/>
  </cols>
  <sheetData>
    <row r="1" spans="1:9" ht="14.25" customHeight="1" x14ac:dyDescent="0.35">
      <c r="A1" s="78"/>
      <c r="B1" s="78"/>
      <c r="C1" s="78"/>
      <c r="D1" s="78"/>
      <c r="E1" s="78"/>
      <c r="F1" s="78"/>
      <c r="G1" s="78"/>
      <c r="H1" s="78"/>
    </row>
    <row r="2" spans="1:9" ht="14.25" customHeight="1" x14ac:dyDescent="0.35">
      <c r="A2" s="78"/>
      <c r="B2" s="78"/>
      <c r="C2" s="78"/>
      <c r="D2" s="78"/>
    </row>
    <row r="3" spans="1:9" ht="14.25" customHeight="1" x14ac:dyDescent="0.35">
      <c r="A3" s="44" t="s">
        <v>147</v>
      </c>
      <c r="B3" s="5" t="s">
        <v>148</v>
      </c>
      <c r="C3" s="5" t="s">
        <v>256</v>
      </c>
      <c r="D3" s="5" t="s">
        <v>257</v>
      </c>
      <c r="E3" s="5" t="s">
        <v>258</v>
      </c>
      <c r="F3" s="5" t="s">
        <v>259</v>
      </c>
      <c r="G3" s="5" t="s">
        <v>260</v>
      </c>
      <c r="H3" s="5" t="s">
        <v>261</v>
      </c>
      <c r="I3" s="5" t="s">
        <v>262</v>
      </c>
    </row>
    <row r="4" spans="1:9" ht="14.25" customHeight="1" x14ac:dyDescent="0.35">
      <c r="A4" s="23" t="s">
        <v>157</v>
      </c>
      <c r="B4" s="10" t="str">
        <f>IFERROR(INDEX('Employee Master'!$B$4:$B$54,MATCH(A4,'Employee Master'!$A$4:$A$54,0)),"")</f>
        <v>Anita Sookhai</v>
      </c>
      <c r="C4" s="14">
        <f>IF(A4="","",IFERROR(INDEX('Employee Master'!$I$4:$I$54,MATCH(A4,'Employee Master'!$A$4:$A$54,0)),""))</f>
        <v>12000</v>
      </c>
      <c r="D4" s="15">
        <f>IF(C4="","",MIN(C4,Setup!$B$8))</f>
        <v>12000</v>
      </c>
      <c r="E4" s="45">
        <f>Setup!$B$17</f>
        <v>5.3999999999999999E-2</v>
      </c>
      <c r="F4" s="45">
        <f>Setup!$B$18</f>
        <v>0.108</v>
      </c>
      <c r="G4" s="15">
        <f t="shared" ref="G4:G35" si="0">IFERROR(D4*E4,"")</f>
        <v>648</v>
      </c>
      <c r="H4" s="15">
        <f t="shared" ref="H4:H35" si="1">IFERROR(D4*F4,"")</f>
        <v>1296</v>
      </c>
      <c r="I4" s="15">
        <f t="shared" ref="I4:I35" si="2">IFERROR(G4+H4,"")</f>
        <v>1944</v>
      </c>
    </row>
    <row r="5" spans="1:9" ht="14.25" customHeight="1" x14ac:dyDescent="0.35">
      <c r="A5" s="23" t="s">
        <v>165</v>
      </c>
      <c r="B5" s="10" t="str">
        <f>IFERROR(INDEX('Employee Master'!$B$4:$B$54,MATCH(A5,'Employee Master'!$A$4:$A$54,0)),"")</f>
        <v>Reuben Mohammed</v>
      </c>
      <c r="C5" s="14">
        <f>IF(A5="","",IFERROR(INDEX('Employee Master'!$I$4:$I$54,MATCH(A5,'Employee Master'!$A$4:$A$54,0)),""))</f>
        <v>8500</v>
      </c>
      <c r="D5" s="15">
        <f>IF(C5="","",MIN(C5,Setup!$B$8))</f>
        <v>8500</v>
      </c>
      <c r="E5" s="45">
        <f>Setup!$B$17</f>
        <v>5.3999999999999999E-2</v>
      </c>
      <c r="F5" s="45">
        <f>Setup!$B$18</f>
        <v>0.108</v>
      </c>
      <c r="G5" s="15">
        <f t="shared" si="0"/>
        <v>459</v>
      </c>
      <c r="H5" s="15">
        <f t="shared" si="1"/>
        <v>918</v>
      </c>
      <c r="I5" s="15">
        <f t="shared" si="2"/>
        <v>1377</v>
      </c>
    </row>
    <row r="6" spans="1:9" ht="14.25" customHeight="1" x14ac:dyDescent="0.35">
      <c r="A6" s="23" t="s">
        <v>171</v>
      </c>
      <c r="B6" s="10" t="str">
        <f>IFERROR(INDEX('Employee Master'!$B$4:$B$54,MATCH(A6,'Employee Master'!$A$4:$A$54,0)),"")</f>
        <v>Keisha Charles</v>
      </c>
      <c r="C6" s="14">
        <f>IF(A6="","",IFERROR(INDEX('Employee Master'!$I$4:$I$54,MATCH(A6,'Employee Master'!$A$4:$A$54,0)),""))</f>
        <v>25000</v>
      </c>
      <c r="D6" s="15">
        <f>IF(C6="","",MIN(C6,Setup!$B$8))</f>
        <v>13600</v>
      </c>
      <c r="E6" s="45">
        <f>Setup!$B$17</f>
        <v>5.3999999999999999E-2</v>
      </c>
      <c r="F6" s="45">
        <f>Setup!$B$18</f>
        <v>0.108</v>
      </c>
      <c r="G6" s="15">
        <f t="shared" si="0"/>
        <v>734.4</v>
      </c>
      <c r="H6" s="15">
        <f t="shared" si="1"/>
        <v>1468.8</v>
      </c>
      <c r="I6" s="15">
        <f t="shared" si="2"/>
        <v>2203.1999999999998</v>
      </c>
    </row>
    <row r="7" spans="1:9" ht="14.25" customHeight="1" x14ac:dyDescent="0.35">
      <c r="A7" s="23"/>
      <c r="B7" s="10" t="str">
        <f>IFERROR(INDEX('Employee Master'!$B$4:$B$54,MATCH(A7,'Employee Master'!$A$4:$A$54,0)),"")</f>
        <v/>
      </c>
      <c r="C7" s="14" t="str">
        <f>IF(A7="","",IFERROR(INDEX('Employee Master'!$I$4:$I$54,MATCH(A7,'Employee Master'!$A$4:$A$54,0)),""))</f>
        <v/>
      </c>
      <c r="D7" s="15" t="str">
        <f>IF(C7="","",MIN(C7,Setup!$B$8))</f>
        <v/>
      </c>
      <c r="E7" s="45">
        <f>Setup!$B$17</f>
        <v>5.3999999999999999E-2</v>
      </c>
      <c r="F7" s="45">
        <f>Setup!$B$18</f>
        <v>0.108</v>
      </c>
      <c r="G7" s="15" t="str">
        <f t="shared" si="0"/>
        <v/>
      </c>
      <c r="H7" s="15" t="str">
        <f t="shared" si="1"/>
        <v/>
      </c>
      <c r="I7" s="15" t="str">
        <f t="shared" si="2"/>
        <v/>
      </c>
    </row>
    <row r="8" spans="1:9" ht="14.25" customHeight="1" x14ac:dyDescent="0.35">
      <c r="A8" s="23"/>
      <c r="B8" s="10" t="str">
        <f>IFERROR(INDEX('Employee Master'!$B$4:$B$54,MATCH(A8,'Employee Master'!$A$4:$A$54,0)),"")</f>
        <v/>
      </c>
      <c r="C8" s="14" t="str">
        <f>IF(A8="","",IFERROR(INDEX('Employee Master'!$I$4:$I$54,MATCH(A8,'Employee Master'!$A$4:$A$54,0)),""))</f>
        <v/>
      </c>
      <c r="D8" s="15" t="str">
        <f>IF(C8="","",MIN(C8,Setup!$B$8))</f>
        <v/>
      </c>
      <c r="E8" s="45">
        <f>Setup!$B$17</f>
        <v>5.3999999999999999E-2</v>
      </c>
      <c r="F8" s="45">
        <f>Setup!$B$18</f>
        <v>0.108</v>
      </c>
      <c r="G8" s="15" t="str">
        <f t="shared" si="0"/>
        <v/>
      </c>
      <c r="H8" s="15" t="str">
        <f t="shared" si="1"/>
        <v/>
      </c>
      <c r="I8" s="15" t="str">
        <f t="shared" si="2"/>
        <v/>
      </c>
    </row>
    <row r="9" spans="1:9" ht="14.25" customHeight="1" x14ac:dyDescent="0.35">
      <c r="A9" s="23"/>
      <c r="B9" s="10" t="str">
        <f>IFERROR(INDEX('Employee Master'!$B$4:$B$54,MATCH(A9,'Employee Master'!$A$4:$A$54,0)),"")</f>
        <v/>
      </c>
      <c r="C9" s="14" t="str">
        <f>IF(A9="","",IFERROR(INDEX('Employee Master'!$I$4:$I$54,MATCH(A9,'Employee Master'!$A$4:$A$54,0)),""))</f>
        <v/>
      </c>
      <c r="D9" s="15" t="str">
        <f>IF(C9="","",MIN(C9,Setup!$B$8))</f>
        <v/>
      </c>
      <c r="E9" s="45">
        <f>Setup!$B$17</f>
        <v>5.3999999999999999E-2</v>
      </c>
      <c r="F9" s="45">
        <f>Setup!$B$18</f>
        <v>0.108</v>
      </c>
      <c r="G9" s="15" t="str">
        <f t="shared" si="0"/>
        <v/>
      </c>
      <c r="H9" s="15" t="str">
        <f t="shared" si="1"/>
        <v/>
      </c>
      <c r="I9" s="15" t="str">
        <f t="shared" si="2"/>
        <v/>
      </c>
    </row>
    <row r="10" spans="1:9" ht="14.25" customHeight="1" x14ac:dyDescent="0.35">
      <c r="A10" s="23"/>
      <c r="B10" s="10" t="str">
        <f>IFERROR(INDEX('Employee Master'!$B$4:$B$54,MATCH(A10,'Employee Master'!$A$4:$A$54,0)),"")</f>
        <v/>
      </c>
      <c r="C10" s="14" t="str">
        <f>IF(A10="","",IFERROR(INDEX('Employee Master'!$I$4:$I$54,MATCH(A10,'Employee Master'!$A$4:$A$54,0)),""))</f>
        <v/>
      </c>
      <c r="D10" s="15" t="str">
        <f>IF(C10="","",MIN(C10,Setup!$B$8))</f>
        <v/>
      </c>
      <c r="E10" s="45">
        <f>Setup!$B$17</f>
        <v>5.3999999999999999E-2</v>
      </c>
      <c r="F10" s="45">
        <f>Setup!$B$18</f>
        <v>0.108</v>
      </c>
      <c r="G10" s="15" t="str">
        <f t="shared" si="0"/>
        <v/>
      </c>
      <c r="H10" s="15" t="str">
        <f t="shared" si="1"/>
        <v/>
      </c>
      <c r="I10" s="15" t="str">
        <f t="shared" si="2"/>
        <v/>
      </c>
    </row>
    <row r="11" spans="1:9" ht="14.25" customHeight="1" x14ac:dyDescent="0.35">
      <c r="A11" s="23"/>
      <c r="B11" s="10" t="str">
        <f>IFERROR(INDEX('Employee Master'!$B$4:$B$54,MATCH(A11,'Employee Master'!$A$4:$A$54,0)),"")</f>
        <v/>
      </c>
      <c r="C11" s="14" t="str">
        <f>IF(A11="","",IFERROR(INDEX('Employee Master'!$I$4:$I$54,MATCH(A11,'Employee Master'!$A$4:$A$54,0)),""))</f>
        <v/>
      </c>
      <c r="D11" s="15" t="str">
        <f>IF(C11="","",MIN(C11,Setup!$B$8))</f>
        <v/>
      </c>
      <c r="E11" s="45">
        <f>Setup!$B$17</f>
        <v>5.3999999999999999E-2</v>
      </c>
      <c r="F11" s="45">
        <f>Setup!$B$18</f>
        <v>0.108</v>
      </c>
      <c r="G11" s="15" t="str">
        <f t="shared" si="0"/>
        <v/>
      </c>
      <c r="H11" s="15" t="str">
        <f t="shared" si="1"/>
        <v/>
      </c>
      <c r="I11" s="15" t="str">
        <f t="shared" si="2"/>
        <v/>
      </c>
    </row>
    <row r="12" spans="1:9" ht="14.25" customHeight="1" x14ac:dyDescent="0.35">
      <c r="A12" s="23"/>
      <c r="B12" s="10" t="str">
        <f>IFERROR(INDEX('Employee Master'!$B$4:$B$54,MATCH(A12,'Employee Master'!$A$4:$A$54,0)),"")</f>
        <v/>
      </c>
      <c r="C12" s="14" t="str">
        <f>IF(A12="","",IFERROR(INDEX('Employee Master'!$I$4:$I$54,MATCH(A12,'Employee Master'!$A$4:$A$54,0)),""))</f>
        <v/>
      </c>
      <c r="D12" s="15" t="str">
        <f>IF(C12="","",MIN(C12,Setup!$B$8))</f>
        <v/>
      </c>
      <c r="E12" s="45">
        <f>Setup!$B$17</f>
        <v>5.3999999999999999E-2</v>
      </c>
      <c r="F12" s="45">
        <f>Setup!$B$18</f>
        <v>0.108</v>
      </c>
      <c r="G12" s="15" t="str">
        <f t="shared" si="0"/>
        <v/>
      </c>
      <c r="H12" s="15" t="str">
        <f t="shared" si="1"/>
        <v/>
      </c>
      <c r="I12" s="15" t="str">
        <f t="shared" si="2"/>
        <v/>
      </c>
    </row>
    <row r="13" spans="1:9" ht="14.25" customHeight="1" x14ac:dyDescent="0.35">
      <c r="A13" s="23"/>
      <c r="B13" s="10" t="str">
        <f>IFERROR(INDEX('Employee Master'!$B$4:$B$54,MATCH(A13,'Employee Master'!$A$4:$A$54,0)),"")</f>
        <v/>
      </c>
      <c r="C13" s="14" t="str">
        <f>IF(A13="","",IFERROR(INDEX('Employee Master'!$I$4:$I$54,MATCH(A13,'Employee Master'!$A$4:$A$54,0)),""))</f>
        <v/>
      </c>
      <c r="D13" s="15" t="str">
        <f>IF(C13="","",MIN(C13,Setup!$B$8))</f>
        <v/>
      </c>
      <c r="E13" s="45">
        <f>Setup!$B$17</f>
        <v>5.3999999999999999E-2</v>
      </c>
      <c r="F13" s="45">
        <f>Setup!$B$18</f>
        <v>0.108</v>
      </c>
      <c r="G13" s="15" t="str">
        <f t="shared" si="0"/>
        <v/>
      </c>
      <c r="H13" s="15" t="str">
        <f t="shared" si="1"/>
        <v/>
      </c>
      <c r="I13" s="15" t="str">
        <f t="shared" si="2"/>
        <v/>
      </c>
    </row>
    <row r="14" spans="1:9" ht="14.25" customHeight="1" x14ac:dyDescent="0.35">
      <c r="A14" s="23"/>
      <c r="B14" s="10" t="str">
        <f>IFERROR(INDEX('Employee Master'!$B$4:$B$54,MATCH(A14,'Employee Master'!$A$4:$A$54,0)),"")</f>
        <v/>
      </c>
      <c r="C14" s="14" t="str">
        <f>IF(A14="","",IFERROR(INDEX('Employee Master'!$I$4:$I$54,MATCH(A14,'Employee Master'!$A$4:$A$54,0)),""))</f>
        <v/>
      </c>
      <c r="D14" s="15" t="str">
        <f>IF(C14="","",MIN(C14,Setup!$B$8))</f>
        <v/>
      </c>
      <c r="E14" s="45">
        <f>Setup!$B$17</f>
        <v>5.3999999999999999E-2</v>
      </c>
      <c r="F14" s="45">
        <f>Setup!$B$18</f>
        <v>0.108</v>
      </c>
      <c r="G14" s="15" t="str">
        <f t="shared" si="0"/>
        <v/>
      </c>
      <c r="H14" s="15" t="str">
        <f t="shared" si="1"/>
        <v/>
      </c>
      <c r="I14" s="15" t="str">
        <f t="shared" si="2"/>
        <v/>
      </c>
    </row>
    <row r="15" spans="1:9" ht="14.25" customHeight="1" x14ac:dyDescent="0.35">
      <c r="A15" s="23"/>
      <c r="B15" s="10" t="str">
        <f>IFERROR(INDEX('Employee Master'!$B$4:$B$54,MATCH(A15,'Employee Master'!$A$4:$A$54,0)),"")</f>
        <v/>
      </c>
      <c r="C15" s="14" t="str">
        <f>IF(A15="","",IFERROR(INDEX('Employee Master'!$I$4:$I$54,MATCH(A15,'Employee Master'!$A$4:$A$54,0)),""))</f>
        <v/>
      </c>
      <c r="D15" s="15" t="str">
        <f>IF(C15="","",MIN(C15,Setup!$B$8))</f>
        <v/>
      </c>
      <c r="E15" s="45">
        <f>Setup!$B$17</f>
        <v>5.3999999999999999E-2</v>
      </c>
      <c r="F15" s="45">
        <f>Setup!$B$18</f>
        <v>0.108</v>
      </c>
      <c r="G15" s="15" t="str">
        <f t="shared" si="0"/>
        <v/>
      </c>
      <c r="H15" s="15" t="str">
        <f t="shared" si="1"/>
        <v/>
      </c>
      <c r="I15" s="15" t="str">
        <f t="shared" si="2"/>
        <v/>
      </c>
    </row>
    <row r="16" spans="1:9" ht="14.25" customHeight="1" x14ac:dyDescent="0.35">
      <c r="A16" s="23"/>
      <c r="B16" s="10" t="str">
        <f>IFERROR(INDEX('Employee Master'!$B$4:$B$54,MATCH(A16,'Employee Master'!$A$4:$A$54,0)),"")</f>
        <v/>
      </c>
      <c r="C16" s="14" t="str">
        <f>IF(A16="","",IFERROR(INDEX('Employee Master'!$I$4:$I$54,MATCH(A16,'Employee Master'!$A$4:$A$54,0)),""))</f>
        <v/>
      </c>
      <c r="D16" s="15" t="str">
        <f>IF(C16="","",MIN(C16,Setup!$B$8))</f>
        <v/>
      </c>
      <c r="E16" s="45">
        <f>Setup!$B$17</f>
        <v>5.3999999999999999E-2</v>
      </c>
      <c r="F16" s="45">
        <f>Setup!$B$18</f>
        <v>0.108</v>
      </c>
      <c r="G16" s="15" t="str">
        <f t="shared" si="0"/>
        <v/>
      </c>
      <c r="H16" s="15" t="str">
        <f t="shared" si="1"/>
        <v/>
      </c>
      <c r="I16" s="15" t="str">
        <f t="shared" si="2"/>
        <v/>
      </c>
    </row>
    <row r="17" spans="1:9" ht="14.25" customHeight="1" x14ac:dyDescent="0.35">
      <c r="A17" s="23"/>
      <c r="B17" s="10" t="str">
        <f>IFERROR(INDEX('Employee Master'!$B$4:$B$54,MATCH(A17,'Employee Master'!$A$4:$A$54,0)),"")</f>
        <v/>
      </c>
      <c r="C17" s="14" t="str">
        <f>IF(A17="","",IFERROR(INDEX('Employee Master'!$I$4:$I$54,MATCH(A17,'Employee Master'!$A$4:$A$54,0)),""))</f>
        <v/>
      </c>
      <c r="D17" s="15" t="str">
        <f>IF(C17="","",MIN(C17,Setup!$B$8))</f>
        <v/>
      </c>
      <c r="E17" s="45">
        <f>Setup!$B$17</f>
        <v>5.3999999999999999E-2</v>
      </c>
      <c r="F17" s="45">
        <f>Setup!$B$18</f>
        <v>0.108</v>
      </c>
      <c r="G17" s="15" t="str">
        <f t="shared" si="0"/>
        <v/>
      </c>
      <c r="H17" s="15" t="str">
        <f t="shared" si="1"/>
        <v/>
      </c>
      <c r="I17" s="15" t="str">
        <f t="shared" si="2"/>
        <v/>
      </c>
    </row>
    <row r="18" spans="1:9" ht="14.25" customHeight="1" x14ac:dyDescent="0.35">
      <c r="A18" s="23"/>
      <c r="B18" s="10" t="str">
        <f>IFERROR(INDEX('Employee Master'!$B$4:$B$54,MATCH(A18,'Employee Master'!$A$4:$A$54,0)),"")</f>
        <v/>
      </c>
      <c r="C18" s="14" t="str">
        <f>IF(A18="","",IFERROR(INDEX('Employee Master'!$I$4:$I$54,MATCH(A18,'Employee Master'!$A$4:$A$54,0)),""))</f>
        <v/>
      </c>
      <c r="D18" s="15" t="str">
        <f>IF(C18="","",MIN(C18,Setup!$B$8))</f>
        <v/>
      </c>
      <c r="E18" s="45">
        <f>Setup!$B$17</f>
        <v>5.3999999999999999E-2</v>
      </c>
      <c r="F18" s="45">
        <f>Setup!$B$18</f>
        <v>0.108</v>
      </c>
      <c r="G18" s="15" t="str">
        <f t="shared" si="0"/>
        <v/>
      </c>
      <c r="H18" s="15" t="str">
        <f t="shared" si="1"/>
        <v/>
      </c>
      <c r="I18" s="15" t="str">
        <f t="shared" si="2"/>
        <v/>
      </c>
    </row>
    <row r="19" spans="1:9" ht="14.25" customHeight="1" x14ac:dyDescent="0.35">
      <c r="A19" s="23"/>
      <c r="B19" s="10" t="str">
        <f>IFERROR(INDEX('Employee Master'!$B$4:$B$54,MATCH(A19,'Employee Master'!$A$4:$A$54,0)),"")</f>
        <v/>
      </c>
      <c r="C19" s="14" t="str">
        <f>IF(A19="","",IFERROR(INDEX('Employee Master'!$I$4:$I$54,MATCH(A19,'Employee Master'!$A$4:$A$54,0)),""))</f>
        <v/>
      </c>
      <c r="D19" s="15" t="str">
        <f>IF(C19="","",MIN(C19,Setup!$B$8))</f>
        <v/>
      </c>
      <c r="E19" s="45">
        <f>Setup!$B$17</f>
        <v>5.3999999999999999E-2</v>
      </c>
      <c r="F19" s="45">
        <f>Setup!$B$18</f>
        <v>0.108</v>
      </c>
      <c r="G19" s="15" t="str">
        <f t="shared" si="0"/>
        <v/>
      </c>
      <c r="H19" s="15" t="str">
        <f t="shared" si="1"/>
        <v/>
      </c>
      <c r="I19" s="15" t="str">
        <f t="shared" si="2"/>
        <v/>
      </c>
    </row>
    <row r="20" spans="1:9" ht="14.25" customHeight="1" x14ac:dyDescent="0.35">
      <c r="A20" s="23"/>
      <c r="B20" s="10" t="str">
        <f>IFERROR(INDEX('Employee Master'!$B$4:$B$54,MATCH(A20,'Employee Master'!$A$4:$A$54,0)),"")</f>
        <v/>
      </c>
      <c r="C20" s="14" t="str">
        <f>IF(A20="","",IFERROR(INDEX('Employee Master'!$I$4:$I$54,MATCH(A20,'Employee Master'!$A$4:$A$54,0)),""))</f>
        <v/>
      </c>
      <c r="D20" s="15" t="str">
        <f>IF(C20="","",MIN(C20,Setup!$B$8))</f>
        <v/>
      </c>
      <c r="E20" s="45">
        <f>Setup!$B$17</f>
        <v>5.3999999999999999E-2</v>
      </c>
      <c r="F20" s="45">
        <f>Setup!$B$18</f>
        <v>0.108</v>
      </c>
      <c r="G20" s="15" t="str">
        <f t="shared" si="0"/>
        <v/>
      </c>
      <c r="H20" s="15" t="str">
        <f t="shared" si="1"/>
        <v/>
      </c>
      <c r="I20" s="15" t="str">
        <f t="shared" si="2"/>
        <v/>
      </c>
    </row>
    <row r="21" spans="1:9" ht="14.25" customHeight="1" x14ac:dyDescent="0.35">
      <c r="A21" s="23"/>
      <c r="B21" s="10" t="str">
        <f>IFERROR(INDEX('Employee Master'!$B$4:$B$54,MATCH(A21,'Employee Master'!$A$4:$A$54,0)),"")</f>
        <v/>
      </c>
      <c r="C21" s="14" t="str">
        <f>IF(A21="","",IFERROR(INDEX('Employee Master'!$I$4:$I$54,MATCH(A21,'Employee Master'!$A$4:$A$54,0)),""))</f>
        <v/>
      </c>
      <c r="D21" s="15" t="str">
        <f>IF(C21="","",MIN(C21,Setup!$B$8))</f>
        <v/>
      </c>
      <c r="E21" s="45">
        <f>Setup!$B$17</f>
        <v>5.3999999999999999E-2</v>
      </c>
      <c r="F21" s="45">
        <f>Setup!$B$18</f>
        <v>0.108</v>
      </c>
      <c r="G21" s="15" t="str">
        <f t="shared" si="0"/>
        <v/>
      </c>
      <c r="H21" s="15" t="str">
        <f t="shared" si="1"/>
        <v/>
      </c>
      <c r="I21" s="15" t="str">
        <f t="shared" si="2"/>
        <v/>
      </c>
    </row>
    <row r="22" spans="1:9" ht="14.25" customHeight="1" x14ac:dyDescent="0.35">
      <c r="A22" s="23"/>
      <c r="B22" s="10" t="str">
        <f>IFERROR(INDEX('Employee Master'!$B$4:$B$54,MATCH(A22,'Employee Master'!$A$4:$A$54,0)),"")</f>
        <v/>
      </c>
      <c r="C22" s="14" t="str">
        <f>IF(A22="","",IFERROR(INDEX('Employee Master'!$I$4:$I$54,MATCH(A22,'Employee Master'!$A$4:$A$54,0)),""))</f>
        <v/>
      </c>
      <c r="D22" s="15" t="str">
        <f>IF(C22="","",MIN(C22,Setup!$B$8))</f>
        <v/>
      </c>
      <c r="E22" s="45">
        <f>Setup!$B$17</f>
        <v>5.3999999999999999E-2</v>
      </c>
      <c r="F22" s="45">
        <f>Setup!$B$18</f>
        <v>0.108</v>
      </c>
      <c r="G22" s="15" t="str">
        <f t="shared" si="0"/>
        <v/>
      </c>
      <c r="H22" s="15" t="str">
        <f t="shared" si="1"/>
        <v/>
      </c>
      <c r="I22" s="15" t="str">
        <f t="shared" si="2"/>
        <v/>
      </c>
    </row>
    <row r="23" spans="1:9" ht="14.25" customHeight="1" x14ac:dyDescent="0.35">
      <c r="A23" s="23"/>
      <c r="B23" s="10" t="str">
        <f>IFERROR(INDEX('Employee Master'!$B$4:$B$54,MATCH(A23,'Employee Master'!$A$4:$A$54,0)),"")</f>
        <v/>
      </c>
      <c r="C23" s="14" t="str">
        <f>IF(A23="","",IFERROR(INDEX('Employee Master'!$I$4:$I$54,MATCH(A23,'Employee Master'!$A$4:$A$54,0)),""))</f>
        <v/>
      </c>
      <c r="D23" s="15" t="str">
        <f>IF(C23="","",MIN(C23,Setup!$B$8))</f>
        <v/>
      </c>
      <c r="E23" s="45">
        <f>Setup!$B$17</f>
        <v>5.3999999999999999E-2</v>
      </c>
      <c r="F23" s="45">
        <f>Setup!$B$18</f>
        <v>0.108</v>
      </c>
      <c r="G23" s="15" t="str">
        <f t="shared" si="0"/>
        <v/>
      </c>
      <c r="H23" s="15" t="str">
        <f t="shared" si="1"/>
        <v/>
      </c>
      <c r="I23" s="15" t="str">
        <f t="shared" si="2"/>
        <v/>
      </c>
    </row>
    <row r="24" spans="1:9" ht="14.25" customHeight="1" x14ac:dyDescent="0.35">
      <c r="A24" s="23"/>
      <c r="B24" s="10" t="str">
        <f>IFERROR(INDEX('Employee Master'!$B$4:$B$54,MATCH(A24,'Employee Master'!$A$4:$A$54,0)),"")</f>
        <v/>
      </c>
      <c r="C24" s="14" t="str">
        <f>IF(A24="","",IFERROR(INDEX('Employee Master'!$I$4:$I$54,MATCH(A24,'Employee Master'!$A$4:$A$54,0)),""))</f>
        <v/>
      </c>
      <c r="D24" s="15" t="str">
        <f>IF(C24="","",MIN(C24,Setup!$B$8))</f>
        <v/>
      </c>
      <c r="E24" s="45">
        <f>Setup!$B$17</f>
        <v>5.3999999999999999E-2</v>
      </c>
      <c r="F24" s="45">
        <f>Setup!$B$18</f>
        <v>0.108</v>
      </c>
      <c r="G24" s="15" t="str">
        <f t="shared" si="0"/>
        <v/>
      </c>
      <c r="H24" s="15" t="str">
        <f t="shared" si="1"/>
        <v/>
      </c>
      <c r="I24" s="15" t="str">
        <f t="shared" si="2"/>
        <v/>
      </c>
    </row>
    <row r="25" spans="1:9" ht="14.25" customHeight="1" x14ac:dyDescent="0.35">
      <c r="A25" s="23"/>
      <c r="B25" s="10" t="str">
        <f>IFERROR(INDEX('Employee Master'!$B$4:$B$54,MATCH(A25,'Employee Master'!$A$4:$A$54,0)),"")</f>
        <v/>
      </c>
      <c r="C25" s="14" t="str">
        <f>IF(A25="","",IFERROR(INDEX('Employee Master'!$I$4:$I$54,MATCH(A25,'Employee Master'!$A$4:$A$54,0)),""))</f>
        <v/>
      </c>
      <c r="D25" s="15" t="str">
        <f>IF(C25="","",MIN(C25,Setup!$B$8))</f>
        <v/>
      </c>
      <c r="E25" s="45">
        <f>Setup!$B$17</f>
        <v>5.3999999999999999E-2</v>
      </c>
      <c r="F25" s="45">
        <f>Setup!$B$18</f>
        <v>0.108</v>
      </c>
      <c r="G25" s="15" t="str">
        <f t="shared" si="0"/>
        <v/>
      </c>
      <c r="H25" s="15" t="str">
        <f t="shared" si="1"/>
        <v/>
      </c>
      <c r="I25" s="15" t="str">
        <f t="shared" si="2"/>
        <v/>
      </c>
    </row>
    <row r="26" spans="1:9" ht="14.25" customHeight="1" x14ac:dyDescent="0.35">
      <c r="A26" s="23"/>
      <c r="B26" s="10" t="str">
        <f>IFERROR(INDEX('Employee Master'!$B$4:$B$54,MATCH(A26,'Employee Master'!$A$4:$A$54,0)),"")</f>
        <v/>
      </c>
      <c r="C26" s="14" t="str">
        <f>IF(A26="","",IFERROR(INDEX('Employee Master'!$I$4:$I$54,MATCH(A26,'Employee Master'!$A$4:$A$54,0)),""))</f>
        <v/>
      </c>
      <c r="D26" s="15" t="str">
        <f>IF(C26="","",MIN(C26,Setup!$B$8))</f>
        <v/>
      </c>
      <c r="E26" s="45">
        <f>Setup!$B$17</f>
        <v>5.3999999999999999E-2</v>
      </c>
      <c r="F26" s="45">
        <f>Setup!$B$18</f>
        <v>0.108</v>
      </c>
      <c r="G26" s="15" t="str">
        <f t="shared" si="0"/>
        <v/>
      </c>
      <c r="H26" s="15" t="str">
        <f t="shared" si="1"/>
        <v/>
      </c>
      <c r="I26" s="15" t="str">
        <f t="shared" si="2"/>
        <v/>
      </c>
    </row>
    <row r="27" spans="1:9" ht="14.25" customHeight="1" x14ac:dyDescent="0.35">
      <c r="A27" s="23"/>
      <c r="B27" s="10" t="str">
        <f>IFERROR(INDEX('Employee Master'!$B$4:$B$54,MATCH(A27,'Employee Master'!$A$4:$A$54,0)),"")</f>
        <v/>
      </c>
      <c r="C27" s="14" t="str">
        <f>IF(A27="","",IFERROR(INDEX('Employee Master'!$I$4:$I$54,MATCH(A27,'Employee Master'!$A$4:$A$54,0)),""))</f>
        <v/>
      </c>
      <c r="D27" s="15" t="str">
        <f>IF(C27="","",MIN(C27,Setup!$B$8))</f>
        <v/>
      </c>
      <c r="E27" s="45">
        <f>Setup!$B$17</f>
        <v>5.3999999999999999E-2</v>
      </c>
      <c r="F27" s="45">
        <f>Setup!$B$18</f>
        <v>0.108</v>
      </c>
      <c r="G27" s="15" t="str">
        <f t="shared" si="0"/>
        <v/>
      </c>
      <c r="H27" s="15" t="str">
        <f t="shared" si="1"/>
        <v/>
      </c>
      <c r="I27" s="15" t="str">
        <f t="shared" si="2"/>
        <v/>
      </c>
    </row>
    <row r="28" spans="1:9" ht="14.25" customHeight="1" x14ac:dyDescent="0.35">
      <c r="A28" s="23"/>
      <c r="B28" s="10" t="str">
        <f>IFERROR(INDEX('Employee Master'!$B$4:$B$54,MATCH(A28,'Employee Master'!$A$4:$A$54,0)),"")</f>
        <v/>
      </c>
      <c r="C28" s="14" t="str">
        <f>IF(A28="","",IFERROR(INDEX('Employee Master'!$I$4:$I$54,MATCH(A28,'Employee Master'!$A$4:$A$54,0)),""))</f>
        <v/>
      </c>
      <c r="D28" s="15" t="str">
        <f>IF(C28="","",MIN(C28,Setup!$B$8))</f>
        <v/>
      </c>
      <c r="E28" s="45">
        <f>Setup!$B$17</f>
        <v>5.3999999999999999E-2</v>
      </c>
      <c r="F28" s="45">
        <f>Setup!$B$18</f>
        <v>0.108</v>
      </c>
      <c r="G28" s="15" t="str">
        <f t="shared" si="0"/>
        <v/>
      </c>
      <c r="H28" s="15" t="str">
        <f t="shared" si="1"/>
        <v/>
      </c>
      <c r="I28" s="15" t="str">
        <f t="shared" si="2"/>
        <v/>
      </c>
    </row>
    <row r="29" spans="1:9" ht="14.25" customHeight="1" x14ac:dyDescent="0.35">
      <c r="A29" s="23"/>
      <c r="B29" s="10" t="str">
        <f>IFERROR(INDEX('Employee Master'!$B$4:$B$54,MATCH(A29,'Employee Master'!$A$4:$A$54,0)),"")</f>
        <v/>
      </c>
      <c r="C29" s="14" t="str">
        <f>IF(A29="","",IFERROR(INDEX('Employee Master'!$I$4:$I$54,MATCH(A29,'Employee Master'!$A$4:$A$54,0)),""))</f>
        <v/>
      </c>
      <c r="D29" s="15" t="str">
        <f>IF(C29="","",MIN(C29,Setup!$B$8))</f>
        <v/>
      </c>
      <c r="E29" s="45">
        <f>Setup!$B$17</f>
        <v>5.3999999999999999E-2</v>
      </c>
      <c r="F29" s="45">
        <f>Setup!$B$18</f>
        <v>0.108</v>
      </c>
      <c r="G29" s="15" t="str">
        <f t="shared" si="0"/>
        <v/>
      </c>
      <c r="H29" s="15" t="str">
        <f t="shared" si="1"/>
        <v/>
      </c>
      <c r="I29" s="15" t="str">
        <f t="shared" si="2"/>
        <v/>
      </c>
    </row>
    <row r="30" spans="1:9" ht="14.25" customHeight="1" x14ac:dyDescent="0.35">
      <c r="A30" s="23"/>
      <c r="B30" s="10" t="str">
        <f>IFERROR(INDEX('Employee Master'!$B$4:$B$54,MATCH(A30,'Employee Master'!$A$4:$A$54,0)),"")</f>
        <v/>
      </c>
      <c r="C30" s="14" t="str">
        <f>IF(A30="","",IFERROR(INDEX('Employee Master'!$I$4:$I$54,MATCH(A30,'Employee Master'!$A$4:$A$54,0)),""))</f>
        <v/>
      </c>
      <c r="D30" s="15" t="str">
        <f>IF(C30="","",MIN(C30,Setup!$B$8))</f>
        <v/>
      </c>
      <c r="E30" s="45">
        <f>Setup!$B$17</f>
        <v>5.3999999999999999E-2</v>
      </c>
      <c r="F30" s="45">
        <f>Setup!$B$18</f>
        <v>0.108</v>
      </c>
      <c r="G30" s="15" t="str">
        <f t="shared" si="0"/>
        <v/>
      </c>
      <c r="H30" s="15" t="str">
        <f t="shared" si="1"/>
        <v/>
      </c>
      <c r="I30" s="15" t="str">
        <f t="shared" si="2"/>
        <v/>
      </c>
    </row>
    <row r="31" spans="1:9" ht="14.25" customHeight="1" x14ac:dyDescent="0.35">
      <c r="A31" s="23"/>
      <c r="B31" s="10" t="str">
        <f>IFERROR(INDEX('Employee Master'!$B$4:$B$54,MATCH(A31,'Employee Master'!$A$4:$A$54,0)),"")</f>
        <v/>
      </c>
      <c r="C31" s="14" t="str">
        <f>IF(A31="","",IFERROR(INDEX('Employee Master'!$I$4:$I$54,MATCH(A31,'Employee Master'!$A$4:$A$54,0)),""))</f>
        <v/>
      </c>
      <c r="D31" s="15" t="str">
        <f>IF(C31="","",MIN(C31,Setup!$B$8))</f>
        <v/>
      </c>
      <c r="E31" s="45">
        <f>Setup!$B$17</f>
        <v>5.3999999999999999E-2</v>
      </c>
      <c r="F31" s="45">
        <f>Setup!$B$18</f>
        <v>0.108</v>
      </c>
      <c r="G31" s="15" t="str">
        <f t="shared" si="0"/>
        <v/>
      </c>
      <c r="H31" s="15" t="str">
        <f t="shared" si="1"/>
        <v/>
      </c>
      <c r="I31" s="15" t="str">
        <f t="shared" si="2"/>
        <v/>
      </c>
    </row>
    <row r="32" spans="1:9" ht="14.25" customHeight="1" x14ac:dyDescent="0.35">
      <c r="A32" s="23"/>
      <c r="B32" s="10" t="str">
        <f>IFERROR(INDEX('Employee Master'!$B$4:$B$54,MATCH(A32,'Employee Master'!$A$4:$A$54,0)),"")</f>
        <v/>
      </c>
      <c r="C32" s="14" t="str">
        <f>IF(A32="","",IFERROR(INDEX('Employee Master'!$I$4:$I$54,MATCH(A32,'Employee Master'!$A$4:$A$54,0)),""))</f>
        <v/>
      </c>
      <c r="D32" s="15" t="str">
        <f>IF(C32="","",MIN(C32,Setup!$B$8))</f>
        <v/>
      </c>
      <c r="E32" s="45">
        <f>Setup!$B$17</f>
        <v>5.3999999999999999E-2</v>
      </c>
      <c r="F32" s="45">
        <f>Setup!$B$18</f>
        <v>0.108</v>
      </c>
      <c r="G32" s="15" t="str">
        <f t="shared" si="0"/>
        <v/>
      </c>
      <c r="H32" s="15" t="str">
        <f t="shared" si="1"/>
        <v/>
      </c>
      <c r="I32" s="15" t="str">
        <f t="shared" si="2"/>
        <v/>
      </c>
    </row>
    <row r="33" spans="1:9" ht="14.25" customHeight="1" x14ac:dyDescent="0.35">
      <c r="A33" s="23"/>
      <c r="B33" s="10" t="str">
        <f>IFERROR(INDEX('Employee Master'!$B$4:$B$54,MATCH(A33,'Employee Master'!$A$4:$A$54,0)),"")</f>
        <v/>
      </c>
      <c r="C33" s="14" t="str">
        <f>IF(A33="","",IFERROR(INDEX('Employee Master'!$I$4:$I$54,MATCH(A33,'Employee Master'!$A$4:$A$54,0)),""))</f>
        <v/>
      </c>
      <c r="D33" s="15" t="str">
        <f>IF(C33="","",MIN(C33,Setup!$B$8))</f>
        <v/>
      </c>
      <c r="E33" s="45">
        <f>Setup!$B$17</f>
        <v>5.3999999999999999E-2</v>
      </c>
      <c r="F33" s="45">
        <f>Setup!$B$18</f>
        <v>0.108</v>
      </c>
      <c r="G33" s="15" t="str">
        <f t="shared" si="0"/>
        <v/>
      </c>
      <c r="H33" s="15" t="str">
        <f t="shared" si="1"/>
        <v/>
      </c>
      <c r="I33" s="15" t="str">
        <f t="shared" si="2"/>
        <v/>
      </c>
    </row>
    <row r="34" spans="1:9" ht="14.25" customHeight="1" x14ac:dyDescent="0.35">
      <c r="A34" s="23"/>
      <c r="B34" s="10" t="str">
        <f>IFERROR(INDEX('Employee Master'!$B$4:$B$54,MATCH(A34,'Employee Master'!$A$4:$A$54,0)),"")</f>
        <v/>
      </c>
      <c r="C34" s="14" t="str">
        <f>IF(A34="","",IFERROR(INDEX('Employee Master'!$I$4:$I$54,MATCH(A34,'Employee Master'!$A$4:$A$54,0)),""))</f>
        <v/>
      </c>
      <c r="D34" s="15" t="str">
        <f>IF(C34="","",MIN(C34,Setup!$B$8))</f>
        <v/>
      </c>
      <c r="E34" s="45">
        <f>Setup!$B$17</f>
        <v>5.3999999999999999E-2</v>
      </c>
      <c r="F34" s="45">
        <f>Setup!$B$18</f>
        <v>0.108</v>
      </c>
      <c r="G34" s="15" t="str">
        <f t="shared" si="0"/>
        <v/>
      </c>
      <c r="H34" s="15" t="str">
        <f t="shared" si="1"/>
        <v/>
      </c>
      <c r="I34" s="15" t="str">
        <f t="shared" si="2"/>
        <v/>
      </c>
    </row>
    <row r="35" spans="1:9" ht="14.25" customHeight="1" x14ac:dyDescent="0.35">
      <c r="A35" s="23"/>
      <c r="B35" s="10" t="str">
        <f>IFERROR(INDEX('Employee Master'!$B$4:$B$54,MATCH(A35,'Employee Master'!$A$4:$A$54,0)),"")</f>
        <v/>
      </c>
      <c r="C35" s="14" t="str">
        <f>IF(A35="","",IFERROR(INDEX('Employee Master'!$I$4:$I$54,MATCH(A35,'Employee Master'!$A$4:$A$54,0)),""))</f>
        <v/>
      </c>
      <c r="D35" s="15" t="str">
        <f>IF(C35="","",MIN(C35,Setup!$B$8))</f>
        <v/>
      </c>
      <c r="E35" s="45">
        <f>Setup!$B$17</f>
        <v>5.3999999999999999E-2</v>
      </c>
      <c r="F35" s="45">
        <f>Setup!$B$18</f>
        <v>0.108</v>
      </c>
      <c r="G35" s="15" t="str">
        <f t="shared" si="0"/>
        <v/>
      </c>
      <c r="H35" s="15" t="str">
        <f t="shared" si="1"/>
        <v/>
      </c>
      <c r="I35" s="15" t="str">
        <f t="shared" si="2"/>
        <v/>
      </c>
    </row>
    <row r="36" spans="1:9" ht="14.25" customHeight="1" x14ac:dyDescent="0.35">
      <c r="A36" s="23"/>
      <c r="B36" s="10" t="str">
        <f>IFERROR(INDEX('Employee Master'!$B$4:$B$54,MATCH(A36,'Employee Master'!$A$4:$A$54,0)),"")</f>
        <v/>
      </c>
      <c r="C36" s="14" t="str">
        <f>IF(A36="","",IFERROR(INDEX('Employee Master'!$I$4:$I$54,MATCH(A36,'Employee Master'!$A$4:$A$54,0)),""))</f>
        <v/>
      </c>
      <c r="D36" s="15" t="str">
        <f>IF(C36="","",MIN(C36,Setup!$B$8))</f>
        <v/>
      </c>
      <c r="E36" s="45">
        <f>Setup!$B$17</f>
        <v>5.3999999999999999E-2</v>
      </c>
      <c r="F36" s="45">
        <f>Setup!$B$18</f>
        <v>0.108</v>
      </c>
      <c r="G36" s="15" t="str">
        <f t="shared" ref="G36:G54" si="3">IFERROR(D36*E36,"")</f>
        <v/>
      </c>
      <c r="H36" s="15" t="str">
        <f t="shared" ref="H36:H54" si="4">IFERROR(D36*F36,"")</f>
        <v/>
      </c>
      <c r="I36" s="15" t="str">
        <f t="shared" ref="I36:I54" si="5">IFERROR(G36+H36,"")</f>
        <v/>
      </c>
    </row>
    <row r="37" spans="1:9" ht="14.25" customHeight="1" x14ac:dyDescent="0.35">
      <c r="A37" s="23"/>
      <c r="B37" s="10" t="str">
        <f>IFERROR(INDEX('Employee Master'!$B$4:$B$54,MATCH(A37,'Employee Master'!$A$4:$A$54,0)),"")</f>
        <v/>
      </c>
      <c r="C37" s="14" t="str">
        <f>IF(A37="","",IFERROR(INDEX('Employee Master'!$I$4:$I$54,MATCH(A37,'Employee Master'!$A$4:$A$54,0)),""))</f>
        <v/>
      </c>
      <c r="D37" s="15" t="str">
        <f>IF(C37="","",MIN(C37,Setup!$B$8))</f>
        <v/>
      </c>
      <c r="E37" s="45">
        <f>Setup!$B$17</f>
        <v>5.3999999999999999E-2</v>
      </c>
      <c r="F37" s="45">
        <f>Setup!$B$18</f>
        <v>0.108</v>
      </c>
      <c r="G37" s="15" t="str">
        <f t="shared" si="3"/>
        <v/>
      </c>
      <c r="H37" s="15" t="str">
        <f t="shared" si="4"/>
        <v/>
      </c>
      <c r="I37" s="15" t="str">
        <f t="shared" si="5"/>
        <v/>
      </c>
    </row>
    <row r="38" spans="1:9" ht="14.25" customHeight="1" x14ac:dyDescent="0.35">
      <c r="A38" s="23"/>
      <c r="B38" s="10" t="str">
        <f>IFERROR(INDEX('Employee Master'!$B$4:$B$54,MATCH(A38,'Employee Master'!$A$4:$A$54,0)),"")</f>
        <v/>
      </c>
      <c r="C38" s="14" t="str">
        <f>IF(A38="","",IFERROR(INDEX('Employee Master'!$I$4:$I$54,MATCH(A38,'Employee Master'!$A$4:$A$54,0)),""))</f>
        <v/>
      </c>
      <c r="D38" s="15" t="str">
        <f>IF(C38="","",MIN(C38,Setup!$B$8))</f>
        <v/>
      </c>
      <c r="E38" s="45">
        <f>Setup!$B$17</f>
        <v>5.3999999999999999E-2</v>
      </c>
      <c r="F38" s="45">
        <f>Setup!$B$18</f>
        <v>0.108</v>
      </c>
      <c r="G38" s="15" t="str">
        <f t="shared" si="3"/>
        <v/>
      </c>
      <c r="H38" s="15" t="str">
        <f t="shared" si="4"/>
        <v/>
      </c>
      <c r="I38" s="15" t="str">
        <f t="shared" si="5"/>
        <v/>
      </c>
    </row>
    <row r="39" spans="1:9" ht="14.25" customHeight="1" x14ac:dyDescent="0.35">
      <c r="A39" s="23"/>
      <c r="B39" s="10" t="str">
        <f>IFERROR(INDEX('Employee Master'!$B$4:$B$54,MATCH(A39,'Employee Master'!$A$4:$A$54,0)),"")</f>
        <v/>
      </c>
      <c r="C39" s="14" t="str">
        <f>IF(A39="","",IFERROR(INDEX('Employee Master'!$I$4:$I$54,MATCH(A39,'Employee Master'!$A$4:$A$54,0)),""))</f>
        <v/>
      </c>
      <c r="D39" s="15" t="str">
        <f>IF(C39="","",MIN(C39,Setup!$B$8))</f>
        <v/>
      </c>
      <c r="E39" s="45">
        <f>Setup!$B$17</f>
        <v>5.3999999999999999E-2</v>
      </c>
      <c r="F39" s="45">
        <f>Setup!$B$18</f>
        <v>0.108</v>
      </c>
      <c r="G39" s="15" t="str">
        <f t="shared" si="3"/>
        <v/>
      </c>
      <c r="H39" s="15" t="str">
        <f t="shared" si="4"/>
        <v/>
      </c>
      <c r="I39" s="15" t="str">
        <f t="shared" si="5"/>
        <v/>
      </c>
    </row>
    <row r="40" spans="1:9" ht="14.25" customHeight="1" x14ac:dyDescent="0.35">
      <c r="A40" s="23"/>
      <c r="B40" s="10" t="str">
        <f>IFERROR(INDEX('Employee Master'!$B$4:$B$54,MATCH(A40,'Employee Master'!$A$4:$A$54,0)),"")</f>
        <v/>
      </c>
      <c r="C40" s="14" t="str">
        <f>IF(A40="","",IFERROR(INDEX('Employee Master'!$I$4:$I$54,MATCH(A40,'Employee Master'!$A$4:$A$54,0)),""))</f>
        <v/>
      </c>
      <c r="D40" s="15" t="str">
        <f>IF(C40="","",MIN(C40,Setup!$B$8))</f>
        <v/>
      </c>
      <c r="E40" s="45">
        <f>Setup!$B$17</f>
        <v>5.3999999999999999E-2</v>
      </c>
      <c r="F40" s="45">
        <f>Setup!$B$18</f>
        <v>0.108</v>
      </c>
      <c r="G40" s="15" t="str">
        <f t="shared" si="3"/>
        <v/>
      </c>
      <c r="H40" s="15" t="str">
        <f t="shared" si="4"/>
        <v/>
      </c>
      <c r="I40" s="15" t="str">
        <f t="shared" si="5"/>
        <v/>
      </c>
    </row>
    <row r="41" spans="1:9" ht="14.25" customHeight="1" x14ac:dyDescent="0.35">
      <c r="A41" s="23"/>
      <c r="B41" s="10" t="str">
        <f>IFERROR(INDEX('Employee Master'!$B$4:$B$54,MATCH(A41,'Employee Master'!$A$4:$A$54,0)),"")</f>
        <v/>
      </c>
      <c r="C41" s="14" t="str">
        <f>IF(A41="","",IFERROR(INDEX('Employee Master'!$I$4:$I$54,MATCH(A41,'Employee Master'!$A$4:$A$54,0)),""))</f>
        <v/>
      </c>
      <c r="D41" s="15" t="str">
        <f>IF(C41="","",MIN(C41,Setup!$B$8))</f>
        <v/>
      </c>
      <c r="E41" s="45">
        <f>Setup!$B$17</f>
        <v>5.3999999999999999E-2</v>
      </c>
      <c r="F41" s="45">
        <f>Setup!$B$18</f>
        <v>0.108</v>
      </c>
      <c r="G41" s="15" t="str">
        <f t="shared" si="3"/>
        <v/>
      </c>
      <c r="H41" s="15" t="str">
        <f t="shared" si="4"/>
        <v/>
      </c>
      <c r="I41" s="15" t="str">
        <f t="shared" si="5"/>
        <v/>
      </c>
    </row>
    <row r="42" spans="1:9" ht="14.25" customHeight="1" x14ac:dyDescent="0.35">
      <c r="A42" s="23"/>
      <c r="B42" s="10" t="str">
        <f>IFERROR(INDEX('Employee Master'!$B$4:$B$54,MATCH(A42,'Employee Master'!$A$4:$A$54,0)),"")</f>
        <v/>
      </c>
      <c r="C42" s="14" t="str">
        <f>IF(A42="","",IFERROR(INDEX('Employee Master'!$I$4:$I$54,MATCH(A42,'Employee Master'!$A$4:$A$54,0)),""))</f>
        <v/>
      </c>
      <c r="D42" s="15" t="str">
        <f>IF(C42="","",MIN(C42,Setup!$B$8))</f>
        <v/>
      </c>
      <c r="E42" s="45">
        <f>Setup!$B$17</f>
        <v>5.3999999999999999E-2</v>
      </c>
      <c r="F42" s="45">
        <f>Setup!$B$18</f>
        <v>0.108</v>
      </c>
      <c r="G42" s="15" t="str">
        <f t="shared" si="3"/>
        <v/>
      </c>
      <c r="H42" s="15" t="str">
        <f t="shared" si="4"/>
        <v/>
      </c>
      <c r="I42" s="15" t="str">
        <f t="shared" si="5"/>
        <v/>
      </c>
    </row>
    <row r="43" spans="1:9" ht="14.25" customHeight="1" x14ac:dyDescent="0.35">
      <c r="A43" s="23"/>
      <c r="B43" s="10" t="str">
        <f>IFERROR(INDEX('Employee Master'!$B$4:$B$54,MATCH(A43,'Employee Master'!$A$4:$A$54,0)),"")</f>
        <v/>
      </c>
      <c r="C43" s="14" t="str">
        <f>IF(A43="","",IFERROR(INDEX('Employee Master'!$I$4:$I$54,MATCH(A43,'Employee Master'!$A$4:$A$54,0)),""))</f>
        <v/>
      </c>
      <c r="D43" s="15" t="str">
        <f>IF(C43="","",MIN(C43,Setup!$B$8))</f>
        <v/>
      </c>
      <c r="E43" s="45">
        <f>Setup!$B$17</f>
        <v>5.3999999999999999E-2</v>
      </c>
      <c r="F43" s="45">
        <f>Setup!$B$18</f>
        <v>0.108</v>
      </c>
      <c r="G43" s="15" t="str">
        <f t="shared" si="3"/>
        <v/>
      </c>
      <c r="H43" s="15" t="str">
        <f t="shared" si="4"/>
        <v/>
      </c>
      <c r="I43" s="15" t="str">
        <f t="shared" si="5"/>
        <v/>
      </c>
    </row>
    <row r="44" spans="1:9" ht="14.25" customHeight="1" x14ac:dyDescent="0.35">
      <c r="A44" s="23"/>
      <c r="B44" s="10" t="str">
        <f>IFERROR(INDEX('Employee Master'!$B$4:$B$54,MATCH(A44,'Employee Master'!$A$4:$A$54,0)),"")</f>
        <v/>
      </c>
      <c r="C44" s="14" t="str">
        <f>IF(A44="","",IFERROR(INDEX('Employee Master'!$I$4:$I$54,MATCH(A44,'Employee Master'!$A$4:$A$54,0)),""))</f>
        <v/>
      </c>
      <c r="D44" s="15" t="str">
        <f>IF(C44="","",MIN(C44,Setup!$B$8))</f>
        <v/>
      </c>
      <c r="E44" s="45">
        <f>Setup!$B$17</f>
        <v>5.3999999999999999E-2</v>
      </c>
      <c r="F44" s="45">
        <f>Setup!$B$18</f>
        <v>0.108</v>
      </c>
      <c r="G44" s="15" t="str">
        <f t="shared" si="3"/>
        <v/>
      </c>
      <c r="H44" s="15" t="str">
        <f t="shared" si="4"/>
        <v/>
      </c>
      <c r="I44" s="15" t="str">
        <f t="shared" si="5"/>
        <v/>
      </c>
    </row>
    <row r="45" spans="1:9" ht="14.25" customHeight="1" x14ac:dyDescent="0.35">
      <c r="A45" s="23"/>
      <c r="B45" s="10" t="str">
        <f>IFERROR(INDEX('Employee Master'!$B$4:$B$54,MATCH(A45,'Employee Master'!$A$4:$A$54,0)),"")</f>
        <v/>
      </c>
      <c r="C45" s="14" t="str">
        <f>IF(A45="","",IFERROR(INDEX('Employee Master'!$I$4:$I$54,MATCH(A45,'Employee Master'!$A$4:$A$54,0)),""))</f>
        <v/>
      </c>
      <c r="D45" s="15" t="str">
        <f>IF(C45="","",MIN(C45,Setup!$B$8))</f>
        <v/>
      </c>
      <c r="E45" s="45">
        <f>Setup!$B$17</f>
        <v>5.3999999999999999E-2</v>
      </c>
      <c r="F45" s="45">
        <f>Setup!$B$18</f>
        <v>0.108</v>
      </c>
      <c r="G45" s="15" t="str">
        <f t="shared" si="3"/>
        <v/>
      </c>
      <c r="H45" s="15" t="str">
        <f t="shared" si="4"/>
        <v/>
      </c>
      <c r="I45" s="15" t="str">
        <f t="shared" si="5"/>
        <v/>
      </c>
    </row>
    <row r="46" spans="1:9" ht="14.25" customHeight="1" x14ac:dyDescent="0.35">
      <c r="A46" s="23"/>
      <c r="B46" s="10" t="str">
        <f>IFERROR(INDEX('Employee Master'!$B$4:$B$54,MATCH(A46,'Employee Master'!$A$4:$A$54,0)),"")</f>
        <v/>
      </c>
      <c r="C46" s="14" t="str">
        <f>IF(A46="","",IFERROR(INDEX('Employee Master'!$I$4:$I$54,MATCH(A46,'Employee Master'!$A$4:$A$54,0)),""))</f>
        <v/>
      </c>
      <c r="D46" s="15" t="str">
        <f>IF(C46="","",MIN(C46,Setup!$B$8))</f>
        <v/>
      </c>
      <c r="E46" s="45">
        <f>Setup!$B$17</f>
        <v>5.3999999999999999E-2</v>
      </c>
      <c r="F46" s="45">
        <f>Setup!$B$18</f>
        <v>0.108</v>
      </c>
      <c r="G46" s="15" t="str">
        <f t="shared" si="3"/>
        <v/>
      </c>
      <c r="H46" s="15" t="str">
        <f t="shared" si="4"/>
        <v/>
      </c>
      <c r="I46" s="15" t="str">
        <f t="shared" si="5"/>
        <v/>
      </c>
    </row>
    <row r="47" spans="1:9" ht="14.25" customHeight="1" x14ac:dyDescent="0.35">
      <c r="A47" s="23"/>
      <c r="B47" s="10" t="str">
        <f>IFERROR(INDEX('Employee Master'!$B$4:$B$54,MATCH(A47,'Employee Master'!$A$4:$A$54,0)),"")</f>
        <v/>
      </c>
      <c r="C47" s="14" t="str">
        <f>IF(A47="","",IFERROR(INDEX('Employee Master'!$I$4:$I$54,MATCH(A47,'Employee Master'!$A$4:$A$54,0)),""))</f>
        <v/>
      </c>
      <c r="D47" s="15" t="str">
        <f>IF(C47="","",MIN(C47,Setup!$B$8))</f>
        <v/>
      </c>
      <c r="E47" s="45">
        <f>Setup!$B$17</f>
        <v>5.3999999999999999E-2</v>
      </c>
      <c r="F47" s="45">
        <f>Setup!$B$18</f>
        <v>0.108</v>
      </c>
      <c r="G47" s="15" t="str">
        <f t="shared" si="3"/>
        <v/>
      </c>
      <c r="H47" s="15" t="str">
        <f t="shared" si="4"/>
        <v/>
      </c>
      <c r="I47" s="15" t="str">
        <f t="shared" si="5"/>
        <v/>
      </c>
    </row>
    <row r="48" spans="1:9" ht="14.25" customHeight="1" x14ac:dyDescent="0.35">
      <c r="A48" s="23"/>
      <c r="B48" s="10" t="str">
        <f>IFERROR(INDEX('Employee Master'!$B$4:$B$54,MATCH(A48,'Employee Master'!$A$4:$A$54,0)),"")</f>
        <v/>
      </c>
      <c r="C48" s="14" t="str">
        <f>IF(A48="","",IFERROR(INDEX('Employee Master'!$I$4:$I$54,MATCH(A48,'Employee Master'!$A$4:$A$54,0)),""))</f>
        <v/>
      </c>
      <c r="D48" s="15" t="str">
        <f>IF(C48="","",MIN(C48,Setup!$B$8))</f>
        <v/>
      </c>
      <c r="E48" s="45">
        <f>Setup!$B$17</f>
        <v>5.3999999999999999E-2</v>
      </c>
      <c r="F48" s="45">
        <f>Setup!$B$18</f>
        <v>0.108</v>
      </c>
      <c r="G48" s="15" t="str">
        <f t="shared" si="3"/>
        <v/>
      </c>
      <c r="H48" s="15" t="str">
        <f t="shared" si="4"/>
        <v/>
      </c>
      <c r="I48" s="15" t="str">
        <f t="shared" si="5"/>
        <v/>
      </c>
    </row>
    <row r="49" spans="1:9" ht="14.25" customHeight="1" x14ac:dyDescent="0.35">
      <c r="A49" s="23"/>
      <c r="B49" s="10" t="str">
        <f>IFERROR(INDEX('Employee Master'!$B$4:$B$54,MATCH(A49,'Employee Master'!$A$4:$A$54,0)),"")</f>
        <v/>
      </c>
      <c r="C49" s="14" t="str">
        <f>IF(A49="","",IFERROR(INDEX('Employee Master'!$I$4:$I$54,MATCH(A49,'Employee Master'!$A$4:$A$54,0)),""))</f>
        <v/>
      </c>
      <c r="D49" s="15" t="str">
        <f>IF(C49="","",MIN(C49,Setup!$B$8))</f>
        <v/>
      </c>
      <c r="E49" s="45">
        <f>Setup!$B$17</f>
        <v>5.3999999999999999E-2</v>
      </c>
      <c r="F49" s="45">
        <f>Setup!$B$18</f>
        <v>0.108</v>
      </c>
      <c r="G49" s="15" t="str">
        <f t="shared" si="3"/>
        <v/>
      </c>
      <c r="H49" s="15" t="str">
        <f t="shared" si="4"/>
        <v/>
      </c>
      <c r="I49" s="15" t="str">
        <f t="shared" si="5"/>
        <v/>
      </c>
    </row>
    <row r="50" spans="1:9" ht="14.25" customHeight="1" x14ac:dyDescent="0.35">
      <c r="A50" s="23"/>
      <c r="B50" s="10" t="str">
        <f>IFERROR(INDEX('Employee Master'!$B$4:$B$54,MATCH(A50,'Employee Master'!$A$4:$A$54,0)),"")</f>
        <v/>
      </c>
      <c r="C50" s="14" t="str">
        <f>IF(A50="","",IFERROR(INDEX('Employee Master'!$I$4:$I$54,MATCH(A50,'Employee Master'!$A$4:$A$54,0)),""))</f>
        <v/>
      </c>
      <c r="D50" s="15" t="str">
        <f>IF(C50="","",MIN(C50,Setup!$B$8))</f>
        <v/>
      </c>
      <c r="E50" s="45">
        <f>Setup!$B$17</f>
        <v>5.3999999999999999E-2</v>
      </c>
      <c r="F50" s="45">
        <f>Setup!$B$18</f>
        <v>0.108</v>
      </c>
      <c r="G50" s="15" t="str">
        <f t="shared" si="3"/>
        <v/>
      </c>
      <c r="H50" s="15" t="str">
        <f t="shared" si="4"/>
        <v/>
      </c>
      <c r="I50" s="15" t="str">
        <f t="shared" si="5"/>
        <v/>
      </c>
    </row>
    <row r="51" spans="1:9" ht="14.25" customHeight="1" x14ac:dyDescent="0.35">
      <c r="A51" s="23"/>
      <c r="B51" s="10" t="str">
        <f>IFERROR(INDEX('Employee Master'!$B$4:$B$54,MATCH(A51,'Employee Master'!$A$4:$A$54,0)),"")</f>
        <v/>
      </c>
      <c r="C51" s="14" t="str">
        <f>IF(A51="","",IFERROR(INDEX('Employee Master'!$I$4:$I$54,MATCH(A51,'Employee Master'!$A$4:$A$54,0)),""))</f>
        <v/>
      </c>
      <c r="D51" s="15" t="str">
        <f>IF(C51="","",MIN(C51,Setup!$B$8))</f>
        <v/>
      </c>
      <c r="E51" s="45">
        <f>Setup!$B$17</f>
        <v>5.3999999999999999E-2</v>
      </c>
      <c r="F51" s="45">
        <f>Setup!$B$18</f>
        <v>0.108</v>
      </c>
      <c r="G51" s="15" t="str">
        <f t="shared" si="3"/>
        <v/>
      </c>
      <c r="H51" s="15" t="str">
        <f t="shared" si="4"/>
        <v/>
      </c>
      <c r="I51" s="15" t="str">
        <f t="shared" si="5"/>
        <v/>
      </c>
    </row>
    <row r="52" spans="1:9" ht="14.25" customHeight="1" x14ac:dyDescent="0.35">
      <c r="A52" s="23"/>
      <c r="B52" s="10" t="str">
        <f>IFERROR(INDEX('Employee Master'!$B$4:$B$54,MATCH(A52,'Employee Master'!$A$4:$A$54,0)),"")</f>
        <v/>
      </c>
      <c r="C52" s="14" t="str">
        <f>IF(A52="","",IFERROR(INDEX('Employee Master'!$I$4:$I$54,MATCH(A52,'Employee Master'!$A$4:$A$54,0)),""))</f>
        <v/>
      </c>
      <c r="D52" s="15" t="str">
        <f>IF(C52="","",MIN(C52,Setup!$B$8))</f>
        <v/>
      </c>
      <c r="E52" s="45">
        <f>Setup!$B$17</f>
        <v>5.3999999999999999E-2</v>
      </c>
      <c r="F52" s="45">
        <f>Setup!$B$18</f>
        <v>0.108</v>
      </c>
      <c r="G52" s="15" t="str">
        <f t="shared" si="3"/>
        <v/>
      </c>
      <c r="H52" s="15" t="str">
        <f t="shared" si="4"/>
        <v/>
      </c>
      <c r="I52" s="15" t="str">
        <f t="shared" si="5"/>
        <v/>
      </c>
    </row>
    <row r="53" spans="1:9" ht="14.25" customHeight="1" x14ac:dyDescent="0.35">
      <c r="A53" s="23"/>
      <c r="B53" s="10" t="str">
        <f>IFERROR(INDEX('Employee Master'!$B$4:$B$54,MATCH(A53,'Employee Master'!$A$4:$A$54,0)),"")</f>
        <v/>
      </c>
      <c r="C53" s="14" t="str">
        <f>IF(A53="","",IFERROR(INDEX('Employee Master'!$I$4:$I$54,MATCH(A53,'Employee Master'!$A$4:$A$54,0)),""))</f>
        <v/>
      </c>
      <c r="D53" s="15" t="str">
        <f>IF(C53="","",MIN(C53,Setup!$B$8))</f>
        <v/>
      </c>
      <c r="E53" s="45">
        <f>Setup!$B$17</f>
        <v>5.3999999999999999E-2</v>
      </c>
      <c r="F53" s="45">
        <f>Setup!$B$18</f>
        <v>0.108</v>
      </c>
      <c r="G53" s="15" t="str">
        <f t="shared" si="3"/>
        <v/>
      </c>
      <c r="H53" s="15" t="str">
        <f t="shared" si="4"/>
        <v/>
      </c>
      <c r="I53" s="15" t="str">
        <f t="shared" si="5"/>
        <v/>
      </c>
    </row>
    <row r="54" spans="1:9" ht="14.25" customHeight="1" x14ac:dyDescent="0.35">
      <c r="A54" s="23"/>
      <c r="B54" s="10" t="str">
        <f>IFERROR(INDEX('Employee Master'!$B$4:$B$54,MATCH(A54,'Employee Master'!$A$4:$A$54,0)),"")</f>
        <v/>
      </c>
      <c r="C54" s="14" t="str">
        <f>IF(A54="","",IFERROR(INDEX('Employee Master'!$I$4:$I$54,MATCH(A54,'Employee Master'!$A$4:$A$54,0)),""))</f>
        <v/>
      </c>
      <c r="D54" s="15" t="str">
        <f>IF(C54="","",MIN(C54,Setup!$B$8))</f>
        <v/>
      </c>
      <c r="E54" s="45">
        <f>Setup!$B$17</f>
        <v>5.3999999999999999E-2</v>
      </c>
      <c r="F54" s="45">
        <f>Setup!$B$18</f>
        <v>0.108</v>
      </c>
      <c r="G54" s="15" t="str">
        <f t="shared" si="3"/>
        <v/>
      </c>
      <c r="H54" s="15" t="str">
        <f t="shared" si="4"/>
        <v/>
      </c>
      <c r="I54" s="15" t="str">
        <f t="shared" si="5"/>
        <v/>
      </c>
    </row>
    <row r="55" spans="1:9" ht="31.5" customHeight="1" x14ac:dyDescent="0.35">
      <c r="A55" s="50" t="s">
        <v>263</v>
      </c>
      <c r="B55" s="50"/>
      <c r="C55" s="50"/>
      <c r="D55" s="50"/>
      <c r="E55" s="50"/>
      <c r="F55" s="50"/>
      <c r="G55" s="50"/>
      <c r="H55" s="50"/>
      <c r="I55" s="50"/>
    </row>
  </sheetData>
  <mergeCells count="3">
    <mergeCell ref="A1:H1"/>
    <mergeCell ref="A2:D2"/>
    <mergeCell ref="A55:I55"/>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5"/>
  <sheetViews>
    <sheetView zoomScaleNormal="100" workbookViewId="0">
      <pane ySplit="3" topLeftCell="A4" activePane="bottomLeft" state="frozen"/>
      <selection pane="bottomLeft"/>
    </sheetView>
  </sheetViews>
  <sheetFormatPr defaultColWidth="8.6328125" defaultRowHeight="14.5" x14ac:dyDescent="0.35"/>
  <cols>
    <col min="1" max="1" width="12" customWidth="1"/>
    <col min="2" max="3" width="16" customWidth="1"/>
    <col min="4" max="4" width="18" customWidth="1"/>
    <col min="5" max="5" width="16" customWidth="1"/>
    <col min="6" max="8" width="14" customWidth="1"/>
    <col min="9" max="9" width="28" customWidth="1"/>
  </cols>
  <sheetData>
    <row r="1" spans="1:10" ht="14.25" customHeight="1" x14ac:dyDescent="0.35">
      <c r="A1" s="78"/>
      <c r="B1" s="78"/>
      <c r="C1" s="78"/>
      <c r="D1" s="78"/>
      <c r="E1" s="78"/>
      <c r="F1" s="78"/>
      <c r="G1" s="78"/>
      <c r="H1" s="78"/>
      <c r="I1" s="78"/>
    </row>
    <row r="2" spans="1:10" ht="14.25" customHeight="1" x14ac:dyDescent="0.35">
      <c r="A2" s="78"/>
      <c r="B2" s="78"/>
      <c r="C2" s="78"/>
      <c r="D2" s="78"/>
    </row>
    <row r="3" spans="1:10" ht="14.25" customHeight="1" x14ac:dyDescent="0.35">
      <c r="A3" s="44" t="s">
        <v>147</v>
      </c>
      <c r="B3" s="5" t="s">
        <v>148</v>
      </c>
      <c r="C3" s="5" t="s">
        <v>264</v>
      </c>
      <c r="D3" s="5" t="s">
        <v>265</v>
      </c>
      <c r="E3" s="5" t="s">
        <v>266</v>
      </c>
      <c r="F3" s="5" t="s">
        <v>190</v>
      </c>
      <c r="G3" s="5" t="s">
        <v>267</v>
      </c>
      <c r="H3" s="5" t="s">
        <v>268</v>
      </c>
      <c r="I3" s="5" t="s">
        <v>99</v>
      </c>
      <c r="J3" s="5" t="s">
        <v>269</v>
      </c>
    </row>
    <row r="4" spans="1:10" ht="14.25" customHeight="1" x14ac:dyDescent="0.35">
      <c r="A4" s="23" t="s">
        <v>157</v>
      </c>
      <c r="B4" s="10" t="str">
        <f>IFERROR(INDEX('Employee Master'!$B$4:$B$54,MATCH(A4,'Employee Master'!$A$4:$A$54,0)),"")</f>
        <v>Anita Sookhai</v>
      </c>
      <c r="C4" s="14">
        <f>IF(A4="","",IFERROR(INDEX('Employee Master'!$I$4:$I$54,MATCH(A4,'Employee Master'!$A$4:$A$54,0)),""))</f>
        <v>12000</v>
      </c>
      <c r="D4" s="46">
        <f t="shared" ref="D4:D35" si="0">IF(C4="","",C4*12)</f>
        <v>144000</v>
      </c>
      <c r="E4" s="46">
        <f>Setup!$B$4</f>
        <v>90000</v>
      </c>
      <c r="F4" s="46">
        <f t="shared" ref="F4:F35" si="1">IF(C4="","",MAX(D4-E4,0))</f>
        <v>54000</v>
      </c>
      <c r="G4" s="46">
        <f>IF(C4="","",MIN(F4,MAX(Setup!$B$7-Setup!$B$4,0))*Setup!$B$5)</f>
        <v>13500</v>
      </c>
      <c r="H4" s="46">
        <f>IF(C4="","",MAX(D4-Setup!$B$7,0)*Setup!$B$6)</f>
        <v>0</v>
      </c>
      <c r="I4" s="46">
        <f t="shared" ref="I4:I35" si="2">IF(C4="","",(G4+H4)/12)</f>
        <v>1125</v>
      </c>
    </row>
    <row r="5" spans="1:10" ht="14.25" customHeight="1" x14ac:dyDescent="0.35">
      <c r="A5" s="23" t="s">
        <v>165</v>
      </c>
      <c r="B5" s="10" t="str">
        <f>IFERROR(INDEX('Employee Master'!$B$4:$B$54,MATCH(A5,'Employee Master'!$A$4:$A$54,0)),"")</f>
        <v>Reuben Mohammed</v>
      </c>
      <c r="C5" s="14">
        <f>IF(A5="","",IFERROR(INDEX('Employee Master'!$I$4:$I$54,MATCH(A5,'Employee Master'!$A$4:$A$54,0)),""))</f>
        <v>8500</v>
      </c>
      <c r="D5" s="46">
        <f t="shared" si="0"/>
        <v>102000</v>
      </c>
      <c r="E5" s="46">
        <f>Setup!$B$4</f>
        <v>90000</v>
      </c>
      <c r="F5" s="46">
        <f t="shared" si="1"/>
        <v>12000</v>
      </c>
      <c r="G5" s="46">
        <f>IF(C5="","",MIN(F5,MAX(Setup!$B$7-Setup!$B$4,0))*Setup!$B$5)</f>
        <v>3000</v>
      </c>
      <c r="H5" s="46">
        <f>IF(C5="","",MAX(D5-Setup!$B$7,0)*Setup!$B$6)</f>
        <v>0</v>
      </c>
      <c r="I5" s="46">
        <f t="shared" si="2"/>
        <v>250</v>
      </c>
    </row>
    <row r="6" spans="1:10" ht="14.25" customHeight="1" x14ac:dyDescent="0.35">
      <c r="A6" s="23" t="s">
        <v>171</v>
      </c>
      <c r="B6" s="10" t="str">
        <f>IFERROR(INDEX('Employee Master'!$B$4:$B$54,MATCH(A6,'Employee Master'!$A$4:$A$54,0)),"")</f>
        <v>Keisha Charles</v>
      </c>
      <c r="C6" s="14">
        <f>IF(A6="","",IFERROR(INDEX('Employee Master'!$I$4:$I$54,MATCH(A6,'Employee Master'!$A$4:$A$54,0)),""))</f>
        <v>25000</v>
      </c>
      <c r="D6" s="46">
        <f t="shared" si="0"/>
        <v>300000</v>
      </c>
      <c r="E6" s="46">
        <f>Setup!$B$4</f>
        <v>90000</v>
      </c>
      <c r="F6" s="46">
        <f t="shared" si="1"/>
        <v>210000</v>
      </c>
      <c r="G6" s="46">
        <f>IF(C6="","",MIN(F6,MAX(Setup!$B$7-Setup!$B$4,0))*Setup!$B$5)</f>
        <v>52500</v>
      </c>
      <c r="H6" s="46">
        <f>IF(C6="","",MAX(D6-Setup!$B$7,0)*Setup!$B$6)</f>
        <v>0</v>
      </c>
      <c r="I6" s="46">
        <f t="shared" si="2"/>
        <v>4375</v>
      </c>
    </row>
    <row r="7" spans="1:10" ht="14.25" customHeight="1" x14ac:dyDescent="0.35">
      <c r="A7" s="23"/>
      <c r="B7" s="10" t="str">
        <f>IFERROR(INDEX('Employee Master'!$B$4:$B$54,MATCH(A7,'Employee Master'!$A$4:$A$54,0)),"")</f>
        <v/>
      </c>
      <c r="C7" s="14" t="str">
        <f>IF(A7="","",IFERROR(INDEX('Employee Master'!$I$4:$I$54,MATCH(A7,'Employee Master'!$A$4:$A$54,0)),""))</f>
        <v/>
      </c>
      <c r="D7" s="46" t="str">
        <f t="shared" si="0"/>
        <v/>
      </c>
      <c r="E7" s="46">
        <f>Setup!$B$4</f>
        <v>90000</v>
      </c>
      <c r="F7" s="46" t="str">
        <f t="shared" si="1"/>
        <v/>
      </c>
      <c r="G7" s="46" t="str">
        <f>IF(C7="","",MIN(F7,MAX(Setup!$B$7-Setup!$B$4,0))*Setup!$B$5)</f>
        <v/>
      </c>
      <c r="H7" s="46" t="str">
        <f>IF(C7="","",MAX(D7-Setup!$B$7,0)*Setup!$B$6)</f>
        <v/>
      </c>
      <c r="I7" s="46" t="str">
        <f t="shared" si="2"/>
        <v/>
      </c>
    </row>
    <row r="8" spans="1:10" ht="14.25" customHeight="1" x14ac:dyDescent="0.35">
      <c r="A8" s="23"/>
      <c r="B8" s="10" t="str">
        <f>IFERROR(INDEX('Employee Master'!$B$4:$B$54,MATCH(A8,'Employee Master'!$A$4:$A$54,0)),"")</f>
        <v/>
      </c>
      <c r="C8" s="14" t="str">
        <f>IF(A8="","",IFERROR(INDEX('Employee Master'!$I$4:$I$54,MATCH(A8,'Employee Master'!$A$4:$A$54,0)),""))</f>
        <v/>
      </c>
      <c r="D8" s="46" t="str">
        <f t="shared" si="0"/>
        <v/>
      </c>
      <c r="E8" s="46">
        <f>Setup!$B$4</f>
        <v>90000</v>
      </c>
      <c r="F8" s="46" t="str">
        <f t="shared" si="1"/>
        <v/>
      </c>
      <c r="G8" s="46" t="str">
        <f>IF(C8="","",MIN(F8,MAX(Setup!$B$7-Setup!$B$4,0))*Setup!$B$5)</f>
        <v/>
      </c>
      <c r="H8" s="46" t="str">
        <f>IF(C8="","",MAX(D8-Setup!$B$7,0)*Setup!$B$6)</f>
        <v/>
      </c>
      <c r="I8" s="46" t="str">
        <f t="shared" si="2"/>
        <v/>
      </c>
    </row>
    <row r="9" spans="1:10" ht="14.25" customHeight="1" x14ac:dyDescent="0.35">
      <c r="A9" s="23"/>
      <c r="B9" s="10" t="str">
        <f>IFERROR(INDEX('Employee Master'!$B$4:$B$54,MATCH(A9,'Employee Master'!$A$4:$A$54,0)),"")</f>
        <v/>
      </c>
      <c r="C9" s="14" t="str">
        <f>IF(A9="","",IFERROR(INDEX('Employee Master'!$I$4:$I$54,MATCH(A9,'Employee Master'!$A$4:$A$54,0)),""))</f>
        <v/>
      </c>
      <c r="D9" s="46" t="str">
        <f t="shared" si="0"/>
        <v/>
      </c>
      <c r="E9" s="46">
        <f>Setup!$B$4</f>
        <v>90000</v>
      </c>
      <c r="F9" s="46" t="str">
        <f t="shared" si="1"/>
        <v/>
      </c>
      <c r="G9" s="46" t="str">
        <f>IF(C9="","",MIN(F9,MAX(Setup!$B$7-Setup!$B$4,0))*Setup!$B$5)</f>
        <v/>
      </c>
      <c r="H9" s="46" t="str">
        <f>IF(C9="","",MAX(D9-Setup!$B$7,0)*Setup!$B$6)</f>
        <v/>
      </c>
      <c r="I9" s="46" t="str">
        <f t="shared" si="2"/>
        <v/>
      </c>
    </row>
    <row r="10" spans="1:10" ht="14.25" customHeight="1" x14ac:dyDescent="0.35">
      <c r="A10" s="23"/>
      <c r="B10" s="10" t="str">
        <f>IFERROR(INDEX('Employee Master'!$B$4:$B$54,MATCH(A10,'Employee Master'!$A$4:$A$54,0)),"")</f>
        <v/>
      </c>
      <c r="C10" s="14" t="str">
        <f>IF(A10="","",IFERROR(INDEX('Employee Master'!$I$4:$I$54,MATCH(A10,'Employee Master'!$A$4:$A$54,0)),""))</f>
        <v/>
      </c>
      <c r="D10" s="46" t="str">
        <f t="shared" si="0"/>
        <v/>
      </c>
      <c r="E10" s="46">
        <f>Setup!$B$4</f>
        <v>90000</v>
      </c>
      <c r="F10" s="46" t="str">
        <f t="shared" si="1"/>
        <v/>
      </c>
      <c r="G10" s="46" t="str">
        <f>IF(C10="","",MIN(F10,MAX(Setup!$B$7-Setup!$B$4,0))*Setup!$B$5)</f>
        <v/>
      </c>
      <c r="H10" s="46" t="str">
        <f>IF(C10="","",MAX(D10-Setup!$B$7,0)*Setup!$B$6)</f>
        <v/>
      </c>
      <c r="I10" s="46" t="str">
        <f t="shared" si="2"/>
        <v/>
      </c>
    </row>
    <row r="11" spans="1:10" ht="14.25" customHeight="1" x14ac:dyDescent="0.35">
      <c r="A11" s="23"/>
      <c r="B11" s="10" t="str">
        <f>IFERROR(INDEX('Employee Master'!$B$4:$B$54,MATCH(A11,'Employee Master'!$A$4:$A$54,0)),"")</f>
        <v/>
      </c>
      <c r="C11" s="14" t="str">
        <f>IF(A11="","",IFERROR(INDEX('Employee Master'!$I$4:$I$54,MATCH(A11,'Employee Master'!$A$4:$A$54,0)),""))</f>
        <v/>
      </c>
      <c r="D11" s="46" t="str">
        <f t="shared" si="0"/>
        <v/>
      </c>
      <c r="E11" s="46">
        <f>Setup!$B$4</f>
        <v>90000</v>
      </c>
      <c r="F11" s="46" t="str">
        <f t="shared" si="1"/>
        <v/>
      </c>
      <c r="G11" s="46" t="str">
        <f>IF(C11="","",MIN(F11,MAX(Setup!$B$7-Setup!$B$4,0))*Setup!$B$5)</f>
        <v/>
      </c>
      <c r="H11" s="46" t="str">
        <f>IF(C11="","",MAX(D11-Setup!$B$7,0)*Setup!$B$6)</f>
        <v/>
      </c>
      <c r="I11" s="46" t="str">
        <f t="shared" si="2"/>
        <v/>
      </c>
    </row>
    <row r="12" spans="1:10" ht="14.25" customHeight="1" x14ac:dyDescent="0.35">
      <c r="A12" s="23"/>
      <c r="B12" s="10" t="str">
        <f>IFERROR(INDEX('Employee Master'!$B$4:$B$54,MATCH(A12,'Employee Master'!$A$4:$A$54,0)),"")</f>
        <v/>
      </c>
      <c r="C12" s="14" t="str">
        <f>IF(A12="","",IFERROR(INDEX('Employee Master'!$I$4:$I$54,MATCH(A12,'Employee Master'!$A$4:$A$54,0)),""))</f>
        <v/>
      </c>
      <c r="D12" s="46" t="str">
        <f t="shared" si="0"/>
        <v/>
      </c>
      <c r="E12" s="46">
        <f>Setup!$B$4</f>
        <v>90000</v>
      </c>
      <c r="F12" s="46" t="str">
        <f t="shared" si="1"/>
        <v/>
      </c>
      <c r="G12" s="46" t="str">
        <f>IF(C12="","",MIN(F12,MAX(Setup!$B$7-Setup!$B$4,0))*Setup!$B$5)</f>
        <v/>
      </c>
      <c r="H12" s="46" t="str">
        <f>IF(C12="","",MAX(D12-Setup!$B$7,0)*Setup!$B$6)</f>
        <v/>
      </c>
      <c r="I12" s="46" t="str">
        <f t="shared" si="2"/>
        <v/>
      </c>
    </row>
    <row r="13" spans="1:10" ht="14.25" customHeight="1" x14ac:dyDescent="0.35">
      <c r="A13" s="23"/>
      <c r="B13" s="10" t="str">
        <f>IFERROR(INDEX('Employee Master'!$B$4:$B$54,MATCH(A13,'Employee Master'!$A$4:$A$54,0)),"")</f>
        <v/>
      </c>
      <c r="C13" s="14" t="str">
        <f>IF(A13="","",IFERROR(INDEX('Employee Master'!$I$4:$I$54,MATCH(A13,'Employee Master'!$A$4:$A$54,0)),""))</f>
        <v/>
      </c>
      <c r="D13" s="46" t="str">
        <f t="shared" si="0"/>
        <v/>
      </c>
      <c r="E13" s="46">
        <f>Setup!$B$4</f>
        <v>90000</v>
      </c>
      <c r="F13" s="46" t="str">
        <f t="shared" si="1"/>
        <v/>
      </c>
      <c r="G13" s="46" t="str">
        <f>IF(C13="","",MIN(F13,MAX(Setup!$B$7-Setup!$B$4,0))*Setup!$B$5)</f>
        <v/>
      </c>
      <c r="H13" s="46" t="str">
        <f>IF(C13="","",MAX(D13-Setup!$B$7,0)*Setup!$B$6)</f>
        <v/>
      </c>
      <c r="I13" s="46" t="str">
        <f t="shared" si="2"/>
        <v/>
      </c>
    </row>
    <row r="14" spans="1:10" ht="14.25" customHeight="1" x14ac:dyDescent="0.35">
      <c r="A14" s="23"/>
      <c r="B14" s="10" t="str">
        <f>IFERROR(INDEX('Employee Master'!$B$4:$B$54,MATCH(A14,'Employee Master'!$A$4:$A$54,0)),"")</f>
        <v/>
      </c>
      <c r="C14" s="14" t="str">
        <f>IF(A14="","",IFERROR(INDEX('Employee Master'!$I$4:$I$54,MATCH(A14,'Employee Master'!$A$4:$A$54,0)),""))</f>
        <v/>
      </c>
      <c r="D14" s="46" t="str">
        <f t="shared" si="0"/>
        <v/>
      </c>
      <c r="E14" s="46">
        <f>Setup!$B$4</f>
        <v>90000</v>
      </c>
      <c r="F14" s="46" t="str">
        <f t="shared" si="1"/>
        <v/>
      </c>
      <c r="G14" s="46" t="str">
        <f>IF(C14="","",MIN(F14,MAX(Setup!$B$7-Setup!$B$4,0))*Setup!$B$5)</f>
        <v/>
      </c>
      <c r="H14" s="46" t="str">
        <f>IF(C14="","",MAX(D14-Setup!$B$7,0)*Setup!$B$6)</f>
        <v/>
      </c>
      <c r="I14" s="46" t="str">
        <f t="shared" si="2"/>
        <v/>
      </c>
    </row>
    <row r="15" spans="1:10" ht="14.25" customHeight="1" x14ac:dyDescent="0.35">
      <c r="A15" s="23"/>
      <c r="B15" s="10" t="str">
        <f>IFERROR(INDEX('Employee Master'!$B$4:$B$54,MATCH(A15,'Employee Master'!$A$4:$A$54,0)),"")</f>
        <v/>
      </c>
      <c r="C15" s="14" t="str">
        <f>IF(A15="","",IFERROR(INDEX('Employee Master'!$I$4:$I$54,MATCH(A15,'Employee Master'!$A$4:$A$54,0)),""))</f>
        <v/>
      </c>
      <c r="D15" s="46" t="str">
        <f t="shared" si="0"/>
        <v/>
      </c>
      <c r="E15" s="46">
        <f>Setup!$B$4</f>
        <v>90000</v>
      </c>
      <c r="F15" s="46" t="str">
        <f t="shared" si="1"/>
        <v/>
      </c>
      <c r="G15" s="46" t="str">
        <f>IF(C15="","",MIN(F15,MAX(Setup!$B$7-Setup!$B$4,0))*Setup!$B$5)</f>
        <v/>
      </c>
      <c r="H15" s="46" t="str">
        <f>IF(C15="","",MAX(D15-Setup!$B$7,0)*Setup!$B$6)</f>
        <v/>
      </c>
      <c r="I15" s="46" t="str">
        <f t="shared" si="2"/>
        <v/>
      </c>
    </row>
    <row r="16" spans="1:10" ht="14.25" customHeight="1" x14ac:dyDescent="0.35">
      <c r="A16" s="23"/>
      <c r="B16" s="10" t="str">
        <f>IFERROR(INDEX('Employee Master'!$B$4:$B$54,MATCH(A16,'Employee Master'!$A$4:$A$54,0)),"")</f>
        <v/>
      </c>
      <c r="C16" s="14" t="str">
        <f>IF(A16="","",IFERROR(INDEX('Employee Master'!$I$4:$I$54,MATCH(A16,'Employee Master'!$A$4:$A$54,0)),""))</f>
        <v/>
      </c>
      <c r="D16" s="46" t="str">
        <f t="shared" si="0"/>
        <v/>
      </c>
      <c r="E16" s="46">
        <f>Setup!$B$4</f>
        <v>90000</v>
      </c>
      <c r="F16" s="46" t="str">
        <f t="shared" si="1"/>
        <v/>
      </c>
      <c r="G16" s="46" t="str">
        <f>IF(C16="","",MIN(F16,MAX(Setup!$B$7-Setup!$B$4,0))*Setup!$B$5)</f>
        <v/>
      </c>
      <c r="H16" s="46" t="str">
        <f>IF(C16="","",MAX(D16-Setup!$B$7,0)*Setup!$B$6)</f>
        <v/>
      </c>
      <c r="I16" s="46" t="str">
        <f t="shared" si="2"/>
        <v/>
      </c>
    </row>
    <row r="17" spans="1:9" ht="14.25" customHeight="1" x14ac:dyDescent="0.35">
      <c r="A17" s="23"/>
      <c r="B17" s="10" t="str">
        <f>IFERROR(INDEX('Employee Master'!$B$4:$B$54,MATCH(A17,'Employee Master'!$A$4:$A$54,0)),"")</f>
        <v/>
      </c>
      <c r="C17" s="14" t="str">
        <f>IF(A17="","",IFERROR(INDEX('Employee Master'!$I$4:$I$54,MATCH(A17,'Employee Master'!$A$4:$A$54,0)),""))</f>
        <v/>
      </c>
      <c r="D17" s="46" t="str">
        <f t="shared" si="0"/>
        <v/>
      </c>
      <c r="E17" s="46">
        <f>Setup!$B$4</f>
        <v>90000</v>
      </c>
      <c r="F17" s="46" t="str">
        <f t="shared" si="1"/>
        <v/>
      </c>
      <c r="G17" s="46" t="str">
        <f>IF(C17="","",MIN(F17,MAX(Setup!$B$7-Setup!$B$4,0))*Setup!$B$5)</f>
        <v/>
      </c>
      <c r="H17" s="46" t="str">
        <f>IF(C17="","",MAX(D17-Setup!$B$7,0)*Setup!$B$6)</f>
        <v/>
      </c>
      <c r="I17" s="46" t="str">
        <f t="shared" si="2"/>
        <v/>
      </c>
    </row>
    <row r="18" spans="1:9" ht="14.25" customHeight="1" x14ac:dyDescent="0.35">
      <c r="A18" s="23"/>
      <c r="B18" s="10" t="str">
        <f>IFERROR(INDEX('Employee Master'!$B$4:$B$54,MATCH(A18,'Employee Master'!$A$4:$A$54,0)),"")</f>
        <v/>
      </c>
      <c r="C18" s="14" t="str">
        <f>IF(A18="","",IFERROR(INDEX('Employee Master'!$I$4:$I$54,MATCH(A18,'Employee Master'!$A$4:$A$54,0)),""))</f>
        <v/>
      </c>
      <c r="D18" s="46" t="str">
        <f t="shared" si="0"/>
        <v/>
      </c>
      <c r="E18" s="46">
        <f>Setup!$B$4</f>
        <v>90000</v>
      </c>
      <c r="F18" s="46" t="str">
        <f t="shared" si="1"/>
        <v/>
      </c>
      <c r="G18" s="46" t="str">
        <f>IF(C18="","",MIN(F18,MAX(Setup!$B$7-Setup!$B$4,0))*Setup!$B$5)</f>
        <v/>
      </c>
      <c r="H18" s="46" t="str">
        <f>IF(C18="","",MAX(D18-Setup!$B$7,0)*Setup!$B$6)</f>
        <v/>
      </c>
      <c r="I18" s="46" t="str">
        <f t="shared" si="2"/>
        <v/>
      </c>
    </row>
    <row r="19" spans="1:9" ht="14.25" customHeight="1" x14ac:dyDescent="0.35">
      <c r="A19" s="23"/>
      <c r="B19" s="10" t="str">
        <f>IFERROR(INDEX('Employee Master'!$B$4:$B$54,MATCH(A19,'Employee Master'!$A$4:$A$54,0)),"")</f>
        <v/>
      </c>
      <c r="C19" s="14" t="str">
        <f>IF(A19="","",IFERROR(INDEX('Employee Master'!$I$4:$I$54,MATCH(A19,'Employee Master'!$A$4:$A$54,0)),""))</f>
        <v/>
      </c>
      <c r="D19" s="46" t="str">
        <f t="shared" si="0"/>
        <v/>
      </c>
      <c r="E19" s="46">
        <f>Setup!$B$4</f>
        <v>90000</v>
      </c>
      <c r="F19" s="46" t="str">
        <f t="shared" si="1"/>
        <v/>
      </c>
      <c r="G19" s="46" t="str">
        <f>IF(C19="","",MIN(F19,MAX(Setup!$B$7-Setup!$B$4,0))*Setup!$B$5)</f>
        <v/>
      </c>
      <c r="H19" s="46" t="str">
        <f>IF(C19="","",MAX(D19-Setup!$B$7,0)*Setup!$B$6)</f>
        <v/>
      </c>
      <c r="I19" s="46" t="str">
        <f t="shared" si="2"/>
        <v/>
      </c>
    </row>
    <row r="20" spans="1:9" ht="14.25" customHeight="1" x14ac:dyDescent="0.35">
      <c r="A20" s="23"/>
      <c r="B20" s="10" t="str">
        <f>IFERROR(INDEX('Employee Master'!$B$4:$B$54,MATCH(A20,'Employee Master'!$A$4:$A$54,0)),"")</f>
        <v/>
      </c>
      <c r="C20" s="14" t="str">
        <f>IF(A20="","",IFERROR(INDEX('Employee Master'!$I$4:$I$54,MATCH(A20,'Employee Master'!$A$4:$A$54,0)),""))</f>
        <v/>
      </c>
      <c r="D20" s="46" t="str">
        <f t="shared" si="0"/>
        <v/>
      </c>
      <c r="E20" s="46">
        <f>Setup!$B$4</f>
        <v>90000</v>
      </c>
      <c r="F20" s="46" t="str">
        <f t="shared" si="1"/>
        <v/>
      </c>
      <c r="G20" s="46" t="str">
        <f>IF(C20="","",MIN(F20,MAX(Setup!$B$7-Setup!$B$4,0))*Setup!$B$5)</f>
        <v/>
      </c>
      <c r="H20" s="46" t="str">
        <f>IF(C20="","",MAX(D20-Setup!$B$7,0)*Setup!$B$6)</f>
        <v/>
      </c>
      <c r="I20" s="46" t="str">
        <f t="shared" si="2"/>
        <v/>
      </c>
    </row>
    <row r="21" spans="1:9" ht="14.25" customHeight="1" x14ac:dyDescent="0.35">
      <c r="A21" s="23"/>
      <c r="B21" s="10" t="str">
        <f>IFERROR(INDEX('Employee Master'!$B$4:$B$54,MATCH(A21,'Employee Master'!$A$4:$A$54,0)),"")</f>
        <v/>
      </c>
      <c r="C21" s="14" t="str">
        <f>IF(A21="","",IFERROR(INDEX('Employee Master'!$I$4:$I$54,MATCH(A21,'Employee Master'!$A$4:$A$54,0)),""))</f>
        <v/>
      </c>
      <c r="D21" s="46" t="str">
        <f t="shared" si="0"/>
        <v/>
      </c>
      <c r="E21" s="46">
        <f>Setup!$B$4</f>
        <v>90000</v>
      </c>
      <c r="F21" s="46" t="str">
        <f t="shared" si="1"/>
        <v/>
      </c>
      <c r="G21" s="46" t="str">
        <f>IF(C21="","",MIN(F21,MAX(Setup!$B$7-Setup!$B$4,0))*Setup!$B$5)</f>
        <v/>
      </c>
      <c r="H21" s="46" t="str">
        <f>IF(C21="","",MAX(D21-Setup!$B$7,0)*Setup!$B$6)</f>
        <v/>
      </c>
      <c r="I21" s="46" t="str">
        <f t="shared" si="2"/>
        <v/>
      </c>
    </row>
    <row r="22" spans="1:9" ht="14.25" customHeight="1" x14ac:dyDescent="0.35">
      <c r="A22" s="23"/>
      <c r="B22" s="10" t="str">
        <f>IFERROR(INDEX('Employee Master'!$B$4:$B$54,MATCH(A22,'Employee Master'!$A$4:$A$54,0)),"")</f>
        <v/>
      </c>
      <c r="C22" s="14" t="str">
        <f>IF(A22="","",IFERROR(INDEX('Employee Master'!$I$4:$I$54,MATCH(A22,'Employee Master'!$A$4:$A$54,0)),""))</f>
        <v/>
      </c>
      <c r="D22" s="46" t="str">
        <f t="shared" si="0"/>
        <v/>
      </c>
      <c r="E22" s="46">
        <f>Setup!$B$4</f>
        <v>90000</v>
      </c>
      <c r="F22" s="46" t="str">
        <f t="shared" si="1"/>
        <v/>
      </c>
      <c r="G22" s="46" t="str">
        <f>IF(C22="","",MIN(F22,MAX(Setup!$B$7-Setup!$B$4,0))*Setup!$B$5)</f>
        <v/>
      </c>
      <c r="H22" s="46" t="str">
        <f>IF(C22="","",MAX(D22-Setup!$B$7,0)*Setup!$B$6)</f>
        <v/>
      </c>
      <c r="I22" s="46" t="str">
        <f t="shared" si="2"/>
        <v/>
      </c>
    </row>
    <row r="23" spans="1:9" ht="14.25" customHeight="1" x14ac:dyDescent="0.35">
      <c r="A23" s="23"/>
      <c r="B23" s="10" t="str">
        <f>IFERROR(INDEX('Employee Master'!$B$4:$B$54,MATCH(A23,'Employee Master'!$A$4:$A$54,0)),"")</f>
        <v/>
      </c>
      <c r="C23" s="14" t="str">
        <f>IF(A23="","",IFERROR(INDEX('Employee Master'!$I$4:$I$54,MATCH(A23,'Employee Master'!$A$4:$A$54,0)),""))</f>
        <v/>
      </c>
      <c r="D23" s="46" t="str">
        <f t="shared" si="0"/>
        <v/>
      </c>
      <c r="E23" s="46">
        <f>Setup!$B$4</f>
        <v>90000</v>
      </c>
      <c r="F23" s="46" t="str">
        <f t="shared" si="1"/>
        <v/>
      </c>
      <c r="G23" s="46" t="str">
        <f>IF(C23="","",MIN(F23,MAX(Setup!$B$7-Setup!$B$4,0))*Setup!$B$5)</f>
        <v/>
      </c>
      <c r="H23" s="46" t="str">
        <f>IF(C23="","",MAX(D23-Setup!$B$7,0)*Setup!$B$6)</f>
        <v/>
      </c>
      <c r="I23" s="46" t="str">
        <f t="shared" si="2"/>
        <v/>
      </c>
    </row>
    <row r="24" spans="1:9" ht="14.25" customHeight="1" x14ac:dyDescent="0.35">
      <c r="A24" s="23"/>
      <c r="B24" s="10" t="str">
        <f>IFERROR(INDEX('Employee Master'!$B$4:$B$54,MATCH(A24,'Employee Master'!$A$4:$A$54,0)),"")</f>
        <v/>
      </c>
      <c r="C24" s="14" t="str">
        <f>IF(A24="","",IFERROR(INDEX('Employee Master'!$I$4:$I$54,MATCH(A24,'Employee Master'!$A$4:$A$54,0)),""))</f>
        <v/>
      </c>
      <c r="D24" s="46" t="str">
        <f t="shared" si="0"/>
        <v/>
      </c>
      <c r="E24" s="46">
        <f>Setup!$B$4</f>
        <v>90000</v>
      </c>
      <c r="F24" s="46" t="str">
        <f t="shared" si="1"/>
        <v/>
      </c>
      <c r="G24" s="46" t="str">
        <f>IF(C24="","",MIN(F24,MAX(Setup!$B$7-Setup!$B$4,0))*Setup!$B$5)</f>
        <v/>
      </c>
      <c r="H24" s="46" t="str">
        <f>IF(C24="","",MAX(D24-Setup!$B$7,0)*Setup!$B$6)</f>
        <v/>
      </c>
      <c r="I24" s="46" t="str">
        <f t="shared" si="2"/>
        <v/>
      </c>
    </row>
    <row r="25" spans="1:9" ht="14.25" customHeight="1" x14ac:dyDescent="0.35">
      <c r="A25" s="23"/>
      <c r="B25" s="10" t="str">
        <f>IFERROR(INDEX('Employee Master'!$B$4:$B$54,MATCH(A25,'Employee Master'!$A$4:$A$54,0)),"")</f>
        <v/>
      </c>
      <c r="C25" s="14" t="str">
        <f>IF(A25="","",IFERROR(INDEX('Employee Master'!$I$4:$I$54,MATCH(A25,'Employee Master'!$A$4:$A$54,0)),""))</f>
        <v/>
      </c>
      <c r="D25" s="46" t="str">
        <f t="shared" si="0"/>
        <v/>
      </c>
      <c r="E25" s="46">
        <f>Setup!$B$4</f>
        <v>90000</v>
      </c>
      <c r="F25" s="46" t="str">
        <f t="shared" si="1"/>
        <v/>
      </c>
      <c r="G25" s="46" t="str">
        <f>IF(C25="","",MIN(F25,MAX(Setup!$B$7-Setup!$B$4,0))*Setup!$B$5)</f>
        <v/>
      </c>
      <c r="H25" s="46" t="str">
        <f>IF(C25="","",MAX(D25-Setup!$B$7,0)*Setup!$B$6)</f>
        <v/>
      </c>
      <c r="I25" s="46" t="str">
        <f t="shared" si="2"/>
        <v/>
      </c>
    </row>
    <row r="26" spans="1:9" ht="14.25" customHeight="1" x14ac:dyDescent="0.35">
      <c r="A26" s="23"/>
      <c r="B26" s="10" t="str">
        <f>IFERROR(INDEX('Employee Master'!$B$4:$B$54,MATCH(A26,'Employee Master'!$A$4:$A$54,0)),"")</f>
        <v/>
      </c>
      <c r="C26" s="14" t="str">
        <f>IF(A26="","",IFERROR(INDEX('Employee Master'!$I$4:$I$54,MATCH(A26,'Employee Master'!$A$4:$A$54,0)),""))</f>
        <v/>
      </c>
      <c r="D26" s="46" t="str">
        <f t="shared" si="0"/>
        <v/>
      </c>
      <c r="E26" s="46">
        <f>Setup!$B$4</f>
        <v>90000</v>
      </c>
      <c r="F26" s="46" t="str">
        <f t="shared" si="1"/>
        <v/>
      </c>
      <c r="G26" s="46" t="str">
        <f>IF(C26="","",MIN(F26,MAX(Setup!$B$7-Setup!$B$4,0))*Setup!$B$5)</f>
        <v/>
      </c>
      <c r="H26" s="46" t="str">
        <f>IF(C26="","",MAX(D26-Setup!$B$7,0)*Setup!$B$6)</f>
        <v/>
      </c>
      <c r="I26" s="46" t="str">
        <f t="shared" si="2"/>
        <v/>
      </c>
    </row>
    <row r="27" spans="1:9" ht="14.25" customHeight="1" x14ac:dyDescent="0.35">
      <c r="A27" s="23"/>
      <c r="B27" s="10" t="str">
        <f>IFERROR(INDEX('Employee Master'!$B$4:$B$54,MATCH(A27,'Employee Master'!$A$4:$A$54,0)),"")</f>
        <v/>
      </c>
      <c r="C27" s="14" t="str">
        <f>IF(A27="","",IFERROR(INDEX('Employee Master'!$I$4:$I$54,MATCH(A27,'Employee Master'!$A$4:$A$54,0)),""))</f>
        <v/>
      </c>
      <c r="D27" s="46" t="str">
        <f t="shared" si="0"/>
        <v/>
      </c>
      <c r="E27" s="46">
        <f>Setup!$B$4</f>
        <v>90000</v>
      </c>
      <c r="F27" s="46" t="str">
        <f t="shared" si="1"/>
        <v/>
      </c>
      <c r="G27" s="46" t="str">
        <f>IF(C27="","",MIN(F27,MAX(Setup!$B$7-Setup!$B$4,0))*Setup!$B$5)</f>
        <v/>
      </c>
      <c r="H27" s="46" t="str">
        <f>IF(C27="","",MAX(D27-Setup!$B$7,0)*Setup!$B$6)</f>
        <v/>
      </c>
      <c r="I27" s="46" t="str">
        <f t="shared" si="2"/>
        <v/>
      </c>
    </row>
    <row r="28" spans="1:9" ht="14.25" customHeight="1" x14ac:dyDescent="0.35">
      <c r="A28" s="23"/>
      <c r="B28" s="10" t="str">
        <f>IFERROR(INDEX('Employee Master'!$B$4:$B$54,MATCH(A28,'Employee Master'!$A$4:$A$54,0)),"")</f>
        <v/>
      </c>
      <c r="C28" s="14" t="str">
        <f>IF(A28="","",IFERROR(INDEX('Employee Master'!$I$4:$I$54,MATCH(A28,'Employee Master'!$A$4:$A$54,0)),""))</f>
        <v/>
      </c>
      <c r="D28" s="46" t="str">
        <f t="shared" si="0"/>
        <v/>
      </c>
      <c r="E28" s="46">
        <f>Setup!$B$4</f>
        <v>90000</v>
      </c>
      <c r="F28" s="46" t="str">
        <f t="shared" si="1"/>
        <v/>
      </c>
      <c r="G28" s="46" t="str">
        <f>IF(C28="","",MIN(F28,MAX(Setup!$B$7-Setup!$B$4,0))*Setup!$B$5)</f>
        <v/>
      </c>
      <c r="H28" s="46" t="str">
        <f>IF(C28="","",MAX(D28-Setup!$B$7,0)*Setup!$B$6)</f>
        <v/>
      </c>
      <c r="I28" s="46" t="str">
        <f t="shared" si="2"/>
        <v/>
      </c>
    </row>
    <row r="29" spans="1:9" ht="14.25" customHeight="1" x14ac:dyDescent="0.35">
      <c r="A29" s="23"/>
      <c r="B29" s="10" t="str">
        <f>IFERROR(INDEX('Employee Master'!$B$4:$B$54,MATCH(A29,'Employee Master'!$A$4:$A$54,0)),"")</f>
        <v/>
      </c>
      <c r="C29" s="14" t="str">
        <f>IF(A29="","",IFERROR(INDEX('Employee Master'!$I$4:$I$54,MATCH(A29,'Employee Master'!$A$4:$A$54,0)),""))</f>
        <v/>
      </c>
      <c r="D29" s="46" t="str">
        <f t="shared" si="0"/>
        <v/>
      </c>
      <c r="E29" s="46">
        <f>Setup!$B$4</f>
        <v>90000</v>
      </c>
      <c r="F29" s="46" t="str">
        <f t="shared" si="1"/>
        <v/>
      </c>
      <c r="G29" s="46" t="str">
        <f>IF(C29="","",MIN(F29,MAX(Setup!$B$7-Setup!$B$4,0))*Setup!$B$5)</f>
        <v/>
      </c>
      <c r="H29" s="46" t="str">
        <f>IF(C29="","",MAX(D29-Setup!$B$7,0)*Setup!$B$6)</f>
        <v/>
      </c>
      <c r="I29" s="46" t="str">
        <f t="shared" si="2"/>
        <v/>
      </c>
    </row>
    <row r="30" spans="1:9" ht="14.25" customHeight="1" x14ac:dyDescent="0.35">
      <c r="A30" s="23"/>
      <c r="B30" s="10" t="str">
        <f>IFERROR(INDEX('Employee Master'!$B$4:$B$54,MATCH(A30,'Employee Master'!$A$4:$A$54,0)),"")</f>
        <v/>
      </c>
      <c r="C30" s="14" t="str">
        <f>IF(A30="","",IFERROR(INDEX('Employee Master'!$I$4:$I$54,MATCH(A30,'Employee Master'!$A$4:$A$54,0)),""))</f>
        <v/>
      </c>
      <c r="D30" s="46" t="str">
        <f t="shared" si="0"/>
        <v/>
      </c>
      <c r="E30" s="46">
        <f>Setup!$B$4</f>
        <v>90000</v>
      </c>
      <c r="F30" s="46" t="str">
        <f t="shared" si="1"/>
        <v/>
      </c>
      <c r="G30" s="46" t="str">
        <f>IF(C30="","",MIN(F30,MAX(Setup!$B$7-Setup!$B$4,0))*Setup!$B$5)</f>
        <v/>
      </c>
      <c r="H30" s="46" t="str">
        <f>IF(C30="","",MAX(D30-Setup!$B$7,0)*Setup!$B$6)</f>
        <v/>
      </c>
      <c r="I30" s="46" t="str">
        <f t="shared" si="2"/>
        <v/>
      </c>
    </row>
    <row r="31" spans="1:9" ht="14.25" customHeight="1" x14ac:dyDescent="0.35">
      <c r="A31" s="23"/>
      <c r="B31" s="10" t="str">
        <f>IFERROR(INDEX('Employee Master'!$B$4:$B$54,MATCH(A31,'Employee Master'!$A$4:$A$54,0)),"")</f>
        <v/>
      </c>
      <c r="C31" s="14" t="str">
        <f>IF(A31="","",IFERROR(INDEX('Employee Master'!$I$4:$I$54,MATCH(A31,'Employee Master'!$A$4:$A$54,0)),""))</f>
        <v/>
      </c>
      <c r="D31" s="46" t="str">
        <f t="shared" si="0"/>
        <v/>
      </c>
      <c r="E31" s="46">
        <f>Setup!$B$4</f>
        <v>90000</v>
      </c>
      <c r="F31" s="46" t="str">
        <f t="shared" si="1"/>
        <v/>
      </c>
      <c r="G31" s="46" t="str">
        <f>IF(C31="","",MIN(F31,MAX(Setup!$B$7-Setup!$B$4,0))*Setup!$B$5)</f>
        <v/>
      </c>
      <c r="H31" s="46" t="str">
        <f>IF(C31="","",MAX(D31-Setup!$B$7,0)*Setup!$B$6)</f>
        <v/>
      </c>
      <c r="I31" s="46" t="str">
        <f t="shared" si="2"/>
        <v/>
      </c>
    </row>
    <row r="32" spans="1:9" ht="14.25" customHeight="1" x14ac:dyDescent="0.35">
      <c r="A32" s="23"/>
      <c r="B32" s="10" t="str">
        <f>IFERROR(INDEX('Employee Master'!$B$4:$B$54,MATCH(A32,'Employee Master'!$A$4:$A$54,0)),"")</f>
        <v/>
      </c>
      <c r="C32" s="14" t="str">
        <f>IF(A32="","",IFERROR(INDEX('Employee Master'!$I$4:$I$54,MATCH(A32,'Employee Master'!$A$4:$A$54,0)),""))</f>
        <v/>
      </c>
      <c r="D32" s="46" t="str">
        <f t="shared" si="0"/>
        <v/>
      </c>
      <c r="E32" s="46">
        <f>Setup!$B$4</f>
        <v>90000</v>
      </c>
      <c r="F32" s="46" t="str">
        <f t="shared" si="1"/>
        <v/>
      </c>
      <c r="G32" s="46" t="str">
        <f>IF(C32="","",MIN(F32,MAX(Setup!$B$7-Setup!$B$4,0))*Setup!$B$5)</f>
        <v/>
      </c>
      <c r="H32" s="46" t="str">
        <f>IF(C32="","",MAX(D32-Setup!$B$7,0)*Setup!$B$6)</f>
        <v/>
      </c>
      <c r="I32" s="46" t="str">
        <f t="shared" si="2"/>
        <v/>
      </c>
    </row>
    <row r="33" spans="1:9" ht="14.25" customHeight="1" x14ac:dyDescent="0.35">
      <c r="A33" s="23"/>
      <c r="B33" s="10" t="str">
        <f>IFERROR(INDEX('Employee Master'!$B$4:$B$54,MATCH(A33,'Employee Master'!$A$4:$A$54,0)),"")</f>
        <v/>
      </c>
      <c r="C33" s="14" t="str">
        <f>IF(A33="","",IFERROR(INDEX('Employee Master'!$I$4:$I$54,MATCH(A33,'Employee Master'!$A$4:$A$54,0)),""))</f>
        <v/>
      </c>
      <c r="D33" s="46" t="str">
        <f t="shared" si="0"/>
        <v/>
      </c>
      <c r="E33" s="46">
        <f>Setup!$B$4</f>
        <v>90000</v>
      </c>
      <c r="F33" s="46" t="str">
        <f t="shared" si="1"/>
        <v/>
      </c>
      <c r="G33" s="46" t="str">
        <f>IF(C33="","",MIN(F33,MAX(Setup!$B$7-Setup!$B$4,0))*Setup!$B$5)</f>
        <v/>
      </c>
      <c r="H33" s="46" t="str">
        <f>IF(C33="","",MAX(D33-Setup!$B$7,0)*Setup!$B$6)</f>
        <v/>
      </c>
      <c r="I33" s="46" t="str">
        <f t="shared" si="2"/>
        <v/>
      </c>
    </row>
    <row r="34" spans="1:9" ht="14.25" customHeight="1" x14ac:dyDescent="0.35">
      <c r="A34" s="23"/>
      <c r="B34" s="10" t="str">
        <f>IFERROR(INDEX('Employee Master'!$B$4:$B$54,MATCH(A34,'Employee Master'!$A$4:$A$54,0)),"")</f>
        <v/>
      </c>
      <c r="C34" s="14" t="str">
        <f>IF(A34="","",IFERROR(INDEX('Employee Master'!$I$4:$I$54,MATCH(A34,'Employee Master'!$A$4:$A$54,0)),""))</f>
        <v/>
      </c>
      <c r="D34" s="46" t="str">
        <f t="shared" si="0"/>
        <v/>
      </c>
      <c r="E34" s="46">
        <f>Setup!$B$4</f>
        <v>90000</v>
      </c>
      <c r="F34" s="46" t="str">
        <f t="shared" si="1"/>
        <v/>
      </c>
      <c r="G34" s="46" t="str">
        <f>IF(C34="","",MIN(F34,MAX(Setup!$B$7-Setup!$B$4,0))*Setup!$B$5)</f>
        <v/>
      </c>
      <c r="H34" s="46" t="str">
        <f>IF(C34="","",MAX(D34-Setup!$B$7,0)*Setup!$B$6)</f>
        <v/>
      </c>
      <c r="I34" s="46" t="str">
        <f t="shared" si="2"/>
        <v/>
      </c>
    </row>
    <row r="35" spans="1:9" ht="14.25" customHeight="1" x14ac:dyDescent="0.35">
      <c r="A35" s="23"/>
      <c r="B35" s="10" t="str">
        <f>IFERROR(INDEX('Employee Master'!$B$4:$B$54,MATCH(A35,'Employee Master'!$A$4:$A$54,0)),"")</f>
        <v/>
      </c>
      <c r="C35" s="14" t="str">
        <f>IF(A35="","",IFERROR(INDEX('Employee Master'!$I$4:$I$54,MATCH(A35,'Employee Master'!$A$4:$A$54,0)),""))</f>
        <v/>
      </c>
      <c r="D35" s="46" t="str">
        <f t="shared" si="0"/>
        <v/>
      </c>
      <c r="E35" s="46">
        <f>Setup!$B$4</f>
        <v>90000</v>
      </c>
      <c r="F35" s="46" t="str">
        <f t="shared" si="1"/>
        <v/>
      </c>
      <c r="G35" s="46" t="str">
        <f>IF(C35="","",MIN(F35,MAX(Setup!$B$7-Setup!$B$4,0))*Setup!$B$5)</f>
        <v/>
      </c>
      <c r="H35" s="46" t="str">
        <f>IF(C35="","",MAX(D35-Setup!$B$7,0)*Setup!$B$6)</f>
        <v/>
      </c>
      <c r="I35" s="46" t="str">
        <f t="shared" si="2"/>
        <v/>
      </c>
    </row>
    <row r="36" spans="1:9" ht="14.25" customHeight="1" x14ac:dyDescent="0.35">
      <c r="A36" s="23"/>
      <c r="B36" s="10" t="str">
        <f>IFERROR(INDEX('Employee Master'!$B$4:$B$54,MATCH(A36,'Employee Master'!$A$4:$A$54,0)),"")</f>
        <v/>
      </c>
      <c r="C36" s="14" t="str">
        <f>IF(A36="","",IFERROR(INDEX('Employee Master'!$I$4:$I$54,MATCH(A36,'Employee Master'!$A$4:$A$54,0)),""))</f>
        <v/>
      </c>
      <c r="D36" s="46" t="str">
        <f t="shared" ref="D36:D54" si="3">IF(C36="","",C36*12)</f>
        <v/>
      </c>
      <c r="E36" s="46">
        <f>Setup!$B$4</f>
        <v>90000</v>
      </c>
      <c r="F36" s="46" t="str">
        <f t="shared" ref="F36:F54" si="4">IF(C36="","",MAX(D36-E36,0))</f>
        <v/>
      </c>
      <c r="G36" s="46" t="str">
        <f>IF(C36="","",MIN(F36,MAX(Setup!$B$7-Setup!$B$4,0))*Setup!$B$5)</f>
        <v/>
      </c>
      <c r="H36" s="46" t="str">
        <f>IF(C36="","",MAX(D36-Setup!$B$7,0)*Setup!$B$6)</f>
        <v/>
      </c>
      <c r="I36" s="46" t="str">
        <f t="shared" ref="I36:I54" si="5">IF(C36="","",(G36+H36)/12)</f>
        <v/>
      </c>
    </row>
    <row r="37" spans="1:9" ht="14.25" customHeight="1" x14ac:dyDescent="0.35">
      <c r="A37" s="23"/>
      <c r="B37" s="10" t="str">
        <f>IFERROR(INDEX('Employee Master'!$B$4:$B$54,MATCH(A37,'Employee Master'!$A$4:$A$54,0)),"")</f>
        <v/>
      </c>
      <c r="C37" s="14" t="str">
        <f>IF(A37="","",IFERROR(INDEX('Employee Master'!$I$4:$I$54,MATCH(A37,'Employee Master'!$A$4:$A$54,0)),""))</f>
        <v/>
      </c>
      <c r="D37" s="46" t="str">
        <f t="shared" si="3"/>
        <v/>
      </c>
      <c r="E37" s="46">
        <f>Setup!$B$4</f>
        <v>90000</v>
      </c>
      <c r="F37" s="46" t="str">
        <f t="shared" si="4"/>
        <v/>
      </c>
      <c r="G37" s="46" t="str">
        <f>IF(C37="","",MIN(F37,MAX(Setup!$B$7-Setup!$B$4,0))*Setup!$B$5)</f>
        <v/>
      </c>
      <c r="H37" s="46" t="str">
        <f>IF(C37="","",MAX(D37-Setup!$B$7,0)*Setup!$B$6)</f>
        <v/>
      </c>
      <c r="I37" s="46" t="str">
        <f t="shared" si="5"/>
        <v/>
      </c>
    </row>
    <row r="38" spans="1:9" ht="14.25" customHeight="1" x14ac:dyDescent="0.35">
      <c r="A38" s="23"/>
      <c r="B38" s="10" t="str">
        <f>IFERROR(INDEX('Employee Master'!$B$4:$B$54,MATCH(A38,'Employee Master'!$A$4:$A$54,0)),"")</f>
        <v/>
      </c>
      <c r="C38" s="14" t="str">
        <f>IF(A38="","",IFERROR(INDEX('Employee Master'!$I$4:$I$54,MATCH(A38,'Employee Master'!$A$4:$A$54,0)),""))</f>
        <v/>
      </c>
      <c r="D38" s="46" t="str">
        <f t="shared" si="3"/>
        <v/>
      </c>
      <c r="E38" s="46">
        <f>Setup!$B$4</f>
        <v>90000</v>
      </c>
      <c r="F38" s="46" t="str">
        <f t="shared" si="4"/>
        <v/>
      </c>
      <c r="G38" s="46" t="str">
        <f>IF(C38="","",MIN(F38,MAX(Setup!$B$7-Setup!$B$4,0))*Setup!$B$5)</f>
        <v/>
      </c>
      <c r="H38" s="46" t="str">
        <f>IF(C38="","",MAX(D38-Setup!$B$7,0)*Setup!$B$6)</f>
        <v/>
      </c>
      <c r="I38" s="46" t="str">
        <f t="shared" si="5"/>
        <v/>
      </c>
    </row>
    <row r="39" spans="1:9" ht="14.25" customHeight="1" x14ac:dyDescent="0.35">
      <c r="A39" s="23"/>
      <c r="B39" s="10" t="str">
        <f>IFERROR(INDEX('Employee Master'!$B$4:$B$54,MATCH(A39,'Employee Master'!$A$4:$A$54,0)),"")</f>
        <v/>
      </c>
      <c r="C39" s="14" t="str">
        <f>IF(A39="","",IFERROR(INDEX('Employee Master'!$I$4:$I$54,MATCH(A39,'Employee Master'!$A$4:$A$54,0)),""))</f>
        <v/>
      </c>
      <c r="D39" s="46" t="str">
        <f t="shared" si="3"/>
        <v/>
      </c>
      <c r="E39" s="46">
        <f>Setup!$B$4</f>
        <v>90000</v>
      </c>
      <c r="F39" s="46" t="str">
        <f t="shared" si="4"/>
        <v/>
      </c>
      <c r="G39" s="46" t="str">
        <f>IF(C39="","",MIN(F39,MAX(Setup!$B$7-Setup!$B$4,0))*Setup!$B$5)</f>
        <v/>
      </c>
      <c r="H39" s="46" t="str">
        <f>IF(C39="","",MAX(D39-Setup!$B$7,0)*Setup!$B$6)</f>
        <v/>
      </c>
      <c r="I39" s="46" t="str">
        <f t="shared" si="5"/>
        <v/>
      </c>
    </row>
    <row r="40" spans="1:9" ht="14.25" customHeight="1" x14ac:dyDescent="0.35">
      <c r="A40" s="23"/>
      <c r="B40" s="10" t="str">
        <f>IFERROR(INDEX('Employee Master'!$B$4:$B$54,MATCH(A40,'Employee Master'!$A$4:$A$54,0)),"")</f>
        <v/>
      </c>
      <c r="C40" s="14" t="str">
        <f>IF(A40="","",IFERROR(INDEX('Employee Master'!$I$4:$I$54,MATCH(A40,'Employee Master'!$A$4:$A$54,0)),""))</f>
        <v/>
      </c>
      <c r="D40" s="46" t="str">
        <f t="shared" si="3"/>
        <v/>
      </c>
      <c r="E40" s="46">
        <f>Setup!$B$4</f>
        <v>90000</v>
      </c>
      <c r="F40" s="46" t="str">
        <f t="shared" si="4"/>
        <v/>
      </c>
      <c r="G40" s="46" t="str">
        <f>IF(C40="","",MIN(F40,MAX(Setup!$B$7-Setup!$B$4,0))*Setup!$B$5)</f>
        <v/>
      </c>
      <c r="H40" s="46" t="str">
        <f>IF(C40="","",MAX(D40-Setup!$B$7,0)*Setup!$B$6)</f>
        <v/>
      </c>
      <c r="I40" s="46" t="str">
        <f t="shared" si="5"/>
        <v/>
      </c>
    </row>
    <row r="41" spans="1:9" ht="14.25" customHeight="1" x14ac:dyDescent="0.35">
      <c r="A41" s="23"/>
      <c r="B41" s="10" t="str">
        <f>IFERROR(INDEX('Employee Master'!$B$4:$B$54,MATCH(A41,'Employee Master'!$A$4:$A$54,0)),"")</f>
        <v/>
      </c>
      <c r="C41" s="14" t="str">
        <f>IF(A41="","",IFERROR(INDEX('Employee Master'!$I$4:$I$54,MATCH(A41,'Employee Master'!$A$4:$A$54,0)),""))</f>
        <v/>
      </c>
      <c r="D41" s="46" t="str">
        <f t="shared" si="3"/>
        <v/>
      </c>
      <c r="E41" s="46">
        <f>Setup!$B$4</f>
        <v>90000</v>
      </c>
      <c r="F41" s="46" t="str">
        <f t="shared" si="4"/>
        <v/>
      </c>
      <c r="G41" s="46" t="str">
        <f>IF(C41="","",MIN(F41,MAX(Setup!$B$7-Setup!$B$4,0))*Setup!$B$5)</f>
        <v/>
      </c>
      <c r="H41" s="46" t="str">
        <f>IF(C41="","",MAX(D41-Setup!$B$7,0)*Setup!$B$6)</f>
        <v/>
      </c>
      <c r="I41" s="46" t="str">
        <f t="shared" si="5"/>
        <v/>
      </c>
    </row>
    <row r="42" spans="1:9" ht="14.25" customHeight="1" x14ac:dyDescent="0.35">
      <c r="A42" s="23"/>
      <c r="B42" s="10" t="str">
        <f>IFERROR(INDEX('Employee Master'!$B$4:$B$54,MATCH(A42,'Employee Master'!$A$4:$A$54,0)),"")</f>
        <v/>
      </c>
      <c r="C42" s="14" t="str">
        <f>IF(A42="","",IFERROR(INDEX('Employee Master'!$I$4:$I$54,MATCH(A42,'Employee Master'!$A$4:$A$54,0)),""))</f>
        <v/>
      </c>
      <c r="D42" s="46" t="str">
        <f t="shared" si="3"/>
        <v/>
      </c>
      <c r="E42" s="46">
        <f>Setup!$B$4</f>
        <v>90000</v>
      </c>
      <c r="F42" s="46" t="str">
        <f t="shared" si="4"/>
        <v/>
      </c>
      <c r="G42" s="46" t="str">
        <f>IF(C42="","",MIN(F42,MAX(Setup!$B$7-Setup!$B$4,0))*Setup!$B$5)</f>
        <v/>
      </c>
      <c r="H42" s="46" t="str">
        <f>IF(C42="","",MAX(D42-Setup!$B$7,0)*Setup!$B$6)</f>
        <v/>
      </c>
      <c r="I42" s="46" t="str">
        <f t="shared" si="5"/>
        <v/>
      </c>
    </row>
    <row r="43" spans="1:9" ht="14.25" customHeight="1" x14ac:dyDescent="0.35">
      <c r="A43" s="23"/>
      <c r="B43" s="10" t="str">
        <f>IFERROR(INDEX('Employee Master'!$B$4:$B$54,MATCH(A43,'Employee Master'!$A$4:$A$54,0)),"")</f>
        <v/>
      </c>
      <c r="C43" s="14" t="str">
        <f>IF(A43="","",IFERROR(INDEX('Employee Master'!$I$4:$I$54,MATCH(A43,'Employee Master'!$A$4:$A$54,0)),""))</f>
        <v/>
      </c>
      <c r="D43" s="46" t="str">
        <f t="shared" si="3"/>
        <v/>
      </c>
      <c r="E43" s="46">
        <f>Setup!$B$4</f>
        <v>90000</v>
      </c>
      <c r="F43" s="46" t="str">
        <f t="shared" si="4"/>
        <v/>
      </c>
      <c r="G43" s="46" t="str">
        <f>IF(C43="","",MIN(F43,MAX(Setup!$B$7-Setup!$B$4,0))*Setup!$B$5)</f>
        <v/>
      </c>
      <c r="H43" s="46" t="str">
        <f>IF(C43="","",MAX(D43-Setup!$B$7,0)*Setup!$B$6)</f>
        <v/>
      </c>
      <c r="I43" s="46" t="str">
        <f t="shared" si="5"/>
        <v/>
      </c>
    </row>
    <row r="44" spans="1:9" ht="14.25" customHeight="1" x14ac:dyDescent="0.35">
      <c r="A44" s="23"/>
      <c r="B44" s="10" t="str">
        <f>IFERROR(INDEX('Employee Master'!$B$4:$B$54,MATCH(A44,'Employee Master'!$A$4:$A$54,0)),"")</f>
        <v/>
      </c>
      <c r="C44" s="14" t="str">
        <f>IF(A44="","",IFERROR(INDEX('Employee Master'!$I$4:$I$54,MATCH(A44,'Employee Master'!$A$4:$A$54,0)),""))</f>
        <v/>
      </c>
      <c r="D44" s="46" t="str">
        <f t="shared" si="3"/>
        <v/>
      </c>
      <c r="E44" s="46">
        <f>Setup!$B$4</f>
        <v>90000</v>
      </c>
      <c r="F44" s="46" t="str">
        <f t="shared" si="4"/>
        <v/>
      </c>
      <c r="G44" s="46" t="str">
        <f>IF(C44="","",MIN(F44,MAX(Setup!$B$7-Setup!$B$4,0))*Setup!$B$5)</f>
        <v/>
      </c>
      <c r="H44" s="46" t="str">
        <f>IF(C44="","",MAX(D44-Setup!$B$7,0)*Setup!$B$6)</f>
        <v/>
      </c>
      <c r="I44" s="46" t="str">
        <f t="shared" si="5"/>
        <v/>
      </c>
    </row>
    <row r="45" spans="1:9" ht="14.25" customHeight="1" x14ac:dyDescent="0.35">
      <c r="A45" s="23"/>
      <c r="B45" s="10" t="str">
        <f>IFERROR(INDEX('Employee Master'!$B$4:$B$54,MATCH(A45,'Employee Master'!$A$4:$A$54,0)),"")</f>
        <v/>
      </c>
      <c r="C45" s="14" t="str">
        <f>IF(A45="","",IFERROR(INDEX('Employee Master'!$I$4:$I$54,MATCH(A45,'Employee Master'!$A$4:$A$54,0)),""))</f>
        <v/>
      </c>
      <c r="D45" s="46" t="str">
        <f t="shared" si="3"/>
        <v/>
      </c>
      <c r="E45" s="46">
        <f>Setup!$B$4</f>
        <v>90000</v>
      </c>
      <c r="F45" s="46" t="str">
        <f t="shared" si="4"/>
        <v/>
      </c>
      <c r="G45" s="46" t="str">
        <f>IF(C45="","",MIN(F45,MAX(Setup!$B$7-Setup!$B$4,0))*Setup!$B$5)</f>
        <v/>
      </c>
      <c r="H45" s="46" t="str">
        <f>IF(C45="","",MAX(D45-Setup!$B$7,0)*Setup!$B$6)</f>
        <v/>
      </c>
      <c r="I45" s="46" t="str">
        <f t="shared" si="5"/>
        <v/>
      </c>
    </row>
    <row r="46" spans="1:9" ht="14.25" customHeight="1" x14ac:dyDescent="0.35">
      <c r="A46" s="23"/>
      <c r="B46" s="10" t="str">
        <f>IFERROR(INDEX('Employee Master'!$B$4:$B$54,MATCH(A46,'Employee Master'!$A$4:$A$54,0)),"")</f>
        <v/>
      </c>
      <c r="C46" s="14" t="str">
        <f>IF(A46="","",IFERROR(INDEX('Employee Master'!$I$4:$I$54,MATCH(A46,'Employee Master'!$A$4:$A$54,0)),""))</f>
        <v/>
      </c>
      <c r="D46" s="46" t="str">
        <f t="shared" si="3"/>
        <v/>
      </c>
      <c r="E46" s="46">
        <f>Setup!$B$4</f>
        <v>90000</v>
      </c>
      <c r="F46" s="46" t="str">
        <f t="shared" si="4"/>
        <v/>
      </c>
      <c r="G46" s="46" t="str">
        <f>IF(C46="","",MIN(F46,MAX(Setup!$B$7-Setup!$B$4,0))*Setup!$B$5)</f>
        <v/>
      </c>
      <c r="H46" s="46" t="str">
        <f>IF(C46="","",MAX(D46-Setup!$B$7,0)*Setup!$B$6)</f>
        <v/>
      </c>
      <c r="I46" s="46" t="str">
        <f t="shared" si="5"/>
        <v/>
      </c>
    </row>
    <row r="47" spans="1:9" ht="14.25" customHeight="1" x14ac:dyDescent="0.35">
      <c r="A47" s="23"/>
      <c r="B47" s="10" t="str">
        <f>IFERROR(INDEX('Employee Master'!$B$4:$B$54,MATCH(A47,'Employee Master'!$A$4:$A$54,0)),"")</f>
        <v/>
      </c>
      <c r="C47" s="14" t="str">
        <f>IF(A47="","",IFERROR(INDEX('Employee Master'!$I$4:$I$54,MATCH(A47,'Employee Master'!$A$4:$A$54,0)),""))</f>
        <v/>
      </c>
      <c r="D47" s="46" t="str">
        <f t="shared" si="3"/>
        <v/>
      </c>
      <c r="E47" s="46">
        <f>Setup!$B$4</f>
        <v>90000</v>
      </c>
      <c r="F47" s="46" t="str">
        <f t="shared" si="4"/>
        <v/>
      </c>
      <c r="G47" s="46" t="str">
        <f>IF(C47="","",MIN(F47,MAX(Setup!$B$7-Setup!$B$4,0))*Setup!$B$5)</f>
        <v/>
      </c>
      <c r="H47" s="46" t="str">
        <f>IF(C47="","",MAX(D47-Setup!$B$7,0)*Setup!$B$6)</f>
        <v/>
      </c>
      <c r="I47" s="46" t="str">
        <f t="shared" si="5"/>
        <v/>
      </c>
    </row>
    <row r="48" spans="1:9" ht="14.25" customHeight="1" x14ac:dyDescent="0.35">
      <c r="A48" s="23"/>
      <c r="B48" s="10" t="str">
        <f>IFERROR(INDEX('Employee Master'!$B$4:$B$54,MATCH(A48,'Employee Master'!$A$4:$A$54,0)),"")</f>
        <v/>
      </c>
      <c r="C48" s="14" t="str">
        <f>IF(A48="","",IFERROR(INDEX('Employee Master'!$I$4:$I$54,MATCH(A48,'Employee Master'!$A$4:$A$54,0)),""))</f>
        <v/>
      </c>
      <c r="D48" s="46" t="str">
        <f t="shared" si="3"/>
        <v/>
      </c>
      <c r="E48" s="46">
        <f>Setup!$B$4</f>
        <v>90000</v>
      </c>
      <c r="F48" s="46" t="str">
        <f t="shared" si="4"/>
        <v/>
      </c>
      <c r="G48" s="46" t="str">
        <f>IF(C48="","",MIN(F48,MAX(Setup!$B$7-Setup!$B$4,0))*Setup!$B$5)</f>
        <v/>
      </c>
      <c r="H48" s="46" t="str">
        <f>IF(C48="","",MAX(D48-Setup!$B$7,0)*Setup!$B$6)</f>
        <v/>
      </c>
      <c r="I48" s="46" t="str">
        <f t="shared" si="5"/>
        <v/>
      </c>
    </row>
    <row r="49" spans="1:10" ht="14.25" customHeight="1" x14ac:dyDescent="0.35">
      <c r="A49" s="23"/>
      <c r="B49" s="10" t="str">
        <f>IFERROR(INDEX('Employee Master'!$B$4:$B$54,MATCH(A49,'Employee Master'!$A$4:$A$54,0)),"")</f>
        <v/>
      </c>
      <c r="C49" s="14" t="str">
        <f>IF(A49="","",IFERROR(INDEX('Employee Master'!$I$4:$I$54,MATCH(A49,'Employee Master'!$A$4:$A$54,0)),""))</f>
        <v/>
      </c>
      <c r="D49" s="46" t="str">
        <f t="shared" si="3"/>
        <v/>
      </c>
      <c r="E49" s="46">
        <f>Setup!$B$4</f>
        <v>90000</v>
      </c>
      <c r="F49" s="46" t="str">
        <f t="shared" si="4"/>
        <v/>
      </c>
      <c r="G49" s="46" t="str">
        <f>IF(C49="","",MIN(F49,MAX(Setup!$B$7-Setup!$B$4,0))*Setup!$B$5)</f>
        <v/>
      </c>
      <c r="H49" s="46" t="str">
        <f>IF(C49="","",MAX(D49-Setup!$B$7,0)*Setup!$B$6)</f>
        <v/>
      </c>
      <c r="I49" s="46" t="str">
        <f t="shared" si="5"/>
        <v/>
      </c>
    </row>
    <row r="50" spans="1:10" ht="14.25" customHeight="1" x14ac:dyDescent="0.35">
      <c r="A50" s="23"/>
      <c r="B50" s="10" t="str">
        <f>IFERROR(INDEX('Employee Master'!$B$4:$B$54,MATCH(A50,'Employee Master'!$A$4:$A$54,0)),"")</f>
        <v/>
      </c>
      <c r="C50" s="14" t="str">
        <f>IF(A50="","",IFERROR(INDEX('Employee Master'!$I$4:$I$54,MATCH(A50,'Employee Master'!$A$4:$A$54,0)),""))</f>
        <v/>
      </c>
      <c r="D50" s="46" t="str">
        <f t="shared" si="3"/>
        <v/>
      </c>
      <c r="E50" s="46">
        <f>Setup!$B$4</f>
        <v>90000</v>
      </c>
      <c r="F50" s="46" t="str">
        <f t="shared" si="4"/>
        <v/>
      </c>
      <c r="G50" s="46" t="str">
        <f>IF(C50="","",MIN(F50,MAX(Setup!$B$7-Setup!$B$4,0))*Setup!$B$5)</f>
        <v/>
      </c>
      <c r="H50" s="46" t="str">
        <f>IF(C50="","",MAX(D50-Setup!$B$7,0)*Setup!$B$6)</f>
        <v/>
      </c>
      <c r="I50" s="46" t="str">
        <f t="shared" si="5"/>
        <v/>
      </c>
    </row>
    <row r="51" spans="1:10" ht="14.25" customHeight="1" x14ac:dyDescent="0.35">
      <c r="A51" s="23"/>
      <c r="B51" s="10" t="str">
        <f>IFERROR(INDEX('Employee Master'!$B$4:$B$54,MATCH(A51,'Employee Master'!$A$4:$A$54,0)),"")</f>
        <v/>
      </c>
      <c r="C51" s="14" t="str">
        <f>IF(A51="","",IFERROR(INDEX('Employee Master'!$I$4:$I$54,MATCH(A51,'Employee Master'!$A$4:$A$54,0)),""))</f>
        <v/>
      </c>
      <c r="D51" s="46" t="str">
        <f t="shared" si="3"/>
        <v/>
      </c>
      <c r="E51" s="46">
        <f>Setup!$B$4</f>
        <v>90000</v>
      </c>
      <c r="F51" s="46" t="str">
        <f t="shared" si="4"/>
        <v/>
      </c>
      <c r="G51" s="46" t="str">
        <f>IF(C51="","",MIN(F51,MAX(Setup!$B$7-Setup!$B$4,0))*Setup!$B$5)</f>
        <v/>
      </c>
      <c r="H51" s="46" t="str">
        <f>IF(C51="","",MAX(D51-Setup!$B$7,0)*Setup!$B$6)</f>
        <v/>
      </c>
      <c r="I51" s="46" t="str">
        <f t="shared" si="5"/>
        <v/>
      </c>
    </row>
    <row r="52" spans="1:10" ht="14.25" customHeight="1" x14ac:dyDescent="0.35">
      <c r="A52" s="23"/>
      <c r="B52" s="10" t="str">
        <f>IFERROR(INDEX('Employee Master'!$B$4:$B$54,MATCH(A52,'Employee Master'!$A$4:$A$54,0)),"")</f>
        <v/>
      </c>
      <c r="C52" s="14" t="str">
        <f>IF(A52="","",IFERROR(INDEX('Employee Master'!$I$4:$I$54,MATCH(A52,'Employee Master'!$A$4:$A$54,0)),""))</f>
        <v/>
      </c>
      <c r="D52" s="46" t="str">
        <f t="shared" si="3"/>
        <v/>
      </c>
      <c r="E52" s="46">
        <f>Setup!$B$4</f>
        <v>90000</v>
      </c>
      <c r="F52" s="46" t="str">
        <f t="shared" si="4"/>
        <v/>
      </c>
      <c r="G52" s="46" t="str">
        <f>IF(C52="","",MIN(F52,MAX(Setup!$B$7-Setup!$B$4,0))*Setup!$B$5)</f>
        <v/>
      </c>
      <c r="H52" s="46" t="str">
        <f>IF(C52="","",MAX(D52-Setup!$B$7,0)*Setup!$B$6)</f>
        <v/>
      </c>
      <c r="I52" s="46" t="str">
        <f t="shared" si="5"/>
        <v/>
      </c>
    </row>
    <row r="53" spans="1:10" ht="14.25" customHeight="1" x14ac:dyDescent="0.35">
      <c r="A53" s="23"/>
      <c r="B53" s="10" t="str">
        <f>IFERROR(INDEX('Employee Master'!$B$4:$B$54,MATCH(A53,'Employee Master'!$A$4:$A$54,0)),"")</f>
        <v/>
      </c>
      <c r="C53" s="14" t="str">
        <f>IF(A53="","",IFERROR(INDEX('Employee Master'!$I$4:$I$54,MATCH(A53,'Employee Master'!$A$4:$A$54,0)),""))</f>
        <v/>
      </c>
      <c r="D53" s="46" t="str">
        <f t="shared" si="3"/>
        <v/>
      </c>
      <c r="E53" s="46">
        <f>Setup!$B$4</f>
        <v>90000</v>
      </c>
      <c r="F53" s="46" t="str">
        <f t="shared" si="4"/>
        <v/>
      </c>
      <c r="G53" s="46" t="str">
        <f>IF(C53="","",MIN(F53,MAX(Setup!$B$7-Setup!$B$4,0))*Setup!$B$5)</f>
        <v/>
      </c>
      <c r="H53" s="46" t="str">
        <f>IF(C53="","",MAX(D53-Setup!$B$7,0)*Setup!$B$6)</f>
        <v/>
      </c>
      <c r="I53" s="46" t="str">
        <f t="shared" si="5"/>
        <v/>
      </c>
    </row>
    <row r="54" spans="1:10" ht="14.25" customHeight="1" x14ac:dyDescent="0.35">
      <c r="A54" s="23"/>
      <c r="B54" s="10" t="str">
        <f>IFERROR(INDEX('Employee Master'!$B$4:$B$54,MATCH(A54,'Employee Master'!$A$4:$A$54,0)),"")</f>
        <v/>
      </c>
      <c r="C54" s="14" t="str">
        <f>IF(A54="","",IFERROR(INDEX('Employee Master'!$I$4:$I$54,MATCH(A54,'Employee Master'!$A$4:$A$54,0)),""))</f>
        <v/>
      </c>
      <c r="D54" s="46" t="str">
        <f t="shared" si="3"/>
        <v/>
      </c>
      <c r="E54" s="46">
        <f>Setup!$B$4</f>
        <v>90000</v>
      </c>
      <c r="F54" s="46" t="str">
        <f t="shared" si="4"/>
        <v/>
      </c>
      <c r="G54" s="46" t="str">
        <f>IF(C54="","",MIN(F54,MAX(Setup!$B$7-Setup!$B$4,0))*Setup!$B$5)</f>
        <v/>
      </c>
      <c r="H54" s="46" t="str">
        <f>IF(C54="","",MAX(D54-Setup!$B$7,0)*Setup!$B$6)</f>
        <v/>
      </c>
      <c r="I54" s="46" t="str">
        <f t="shared" si="5"/>
        <v/>
      </c>
    </row>
    <row r="55" spans="1:10" ht="45" customHeight="1" x14ac:dyDescent="0.35">
      <c r="A55" s="50" t="s">
        <v>270</v>
      </c>
      <c r="B55" s="50"/>
      <c r="C55" s="50"/>
      <c r="D55" s="50"/>
      <c r="E55" s="50"/>
      <c r="F55" s="50"/>
      <c r="G55" s="50"/>
      <c r="H55" s="50"/>
      <c r="I55" s="50"/>
      <c r="J55" s="50"/>
    </row>
  </sheetData>
  <mergeCells count="3">
    <mergeCell ref="A1:I1"/>
    <mergeCell ref="A2:D2"/>
    <mergeCell ref="A55:J55"/>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5"/>
  <sheetViews>
    <sheetView zoomScaleNormal="100" workbookViewId="0">
      <pane ySplit="3" topLeftCell="A4" activePane="bottomLeft" state="frozen"/>
      <selection pane="bottomLeft"/>
    </sheetView>
  </sheetViews>
  <sheetFormatPr defaultColWidth="8.6328125" defaultRowHeight="14.5" x14ac:dyDescent="0.35"/>
  <cols>
    <col min="1" max="1" width="12" customWidth="1"/>
    <col min="2" max="2" width="16" customWidth="1"/>
    <col min="3" max="3" width="14" customWidth="1"/>
    <col min="4" max="4" width="18" customWidth="1"/>
    <col min="5" max="5" width="22" customWidth="1"/>
    <col min="6" max="6" width="24" customWidth="1"/>
  </cols>
  <sheetData>
    <row r="1" spans="1:7" ht="14.25" customHeight="1" x14ac:dyDescent="0.35">
      <c r="A1" s="78"/>
      <c r="B1" s="78"/>
      <c r="C1" s="78"/>
      <c r="D1" s="78"/>
      <c r="E1" s="78"/>
      <c r="F1" s="78"/>
    </row>
    <row r="2" spans="1:7" ht="14.25" customHeight="1" x14ac:dyDescent="0.35">
      <c r="A2" s="78"/>
      <c r="B2" s="78"/>
      <c r="C2" s="78"/>
      <c r="D2" s="78"/>
    </row>
    <row r="3" spans="1:7" ht="14.25" customHeight="1" x14ac:dyDescent="0.35">
      <c r="A3" s="44" t="s">
        <v>147</v>
      </c>
      <c r="B3" s="5" t="s">
        <v>148</v>
      </c>
      <c r="C3" s="5" t="s">
        <v>264</v>
      </c>
      <c r="D3" s="5" t="s">
        <v>271</v>
      </c>
      <c r="E3" s="5" t="s">
        <v>272</v>
      </c>
      <c r="F3" s="5" t="s">
        <v>273</v>
      </c>
      <c r="G3" s="5" t="s">
        <v>269</v>
      </c>
    </row>
    <row r="4" spans="1:7" ht="14.25" customHeight="1" x14ac:dyDescent="0.35">
      <c r="A4" s="23" t="s">
        <v>157</v>
      </c>
      <c r="B4" s="10" t="str">
        <f>IFERROR(INDEX('Employee Master'!$B$4:$B$54,MATCH(A4,'Employee Master'!$A$4:$A$54,0)),"")</f>
        <v>Anita Sookhai</v>
      </c>
      <c r="C4" s="14">
        <f>IF(A4="","",IFERROR(INDEX('Employee Master'!$I$4:$I$54,MATCH(A4,'Employee Master'!$A$4:$A$54,0)),""))</f>
        <v>12000</v>
      </c>
      <c r="D4" s="46">
        <f>Setup!$B$16</f>
        <v>469.99</v>
      </c>
      <c r="E4" s="46">
        <f>IF(C4="","",IF(C4&gt;Setup!$B$16,Setup!$B$15,Setup!$B$14))</f>
        <v>8.25</v>
      </c>
      <c r="F4" s="46">
        <f t="shared" ref="F4:F35" si="0">IFERROR(E4*52/12,"")</f>
        <v>35.75</v>
      </c>
    </row>
    <row r="5" spans="1:7" ht="14.25" customHeight="1" x14ac:dyDescent="0.35">
      <c r="A5" s="23" t="s">
        <v>165</v>
      </c>
      <c r="B5" s="10" t="str">
        <f>IFERROR(INDEX('Employee Master'!$B$4:$B$54,MATCH(A5,'Employee Master'!$A$4:$A$54,0)),"")</f>
        <v>Reuben Mohammed</v>
      </c>
      <c r="C5" s="14">
        <f>IF(A5="","",IFERROR(INDEX('Employee Master'!$I$4:$I$54,MATCH(A5,'Employee Master'!$A$4:$A$54,0)),""))</f>
        <v>8500</v>
      </c>
      <c r="D5" s="46">
        <f>Setup!$B$16</f>
        <v>469.99</v>
      </c>
      <c r="E5" s="46">
        <f>IF(C5="","",IF(C5&gt;Setup!$B$16,Setup!$B$15,Setup!$B$14))</f>
        <v>8.25</v>
      </c>
      <c r="F5" s="46">
        <f t="shared" si="0"/>
        <v>35.75</v>
      </c>
    </row>
    <row r="6" spans="1:7" ht="14.25" customHeight="1" x14ac:dyDescent="0.35">
      <c r="A6" s="23" t="s">
        <v>171</v>
      </c>
      <c r="B6" s="10" t="str">
        <f>IFERROR(INDEX('Employee Master'!$B$4:$B$54,MATCH(A6,'Employee Master'!$A$4:$A$54,0)),"")</f>
        <v>Keisha Charles</v>
      </c>
      <c r="C6" s="14">
        <f>IF(A6="","",IFERROR(INDEX('Employee Master'!$I$4:$I$54,MATCH(A6,'Employee Master'!$A$4:$A$54,0)),""))</f>
        <v>25000</v>
      </c>
      <c r="D6" s="46">
        <f>Setup!$B$16</f>
        <v>469.99</v>
      </c>
      <c r="E6" s="46">
        <f>IF(C6="","",IF(C6&gt;Setup!$B$16,Setup!$B$15,Setup!$B$14))</f>
        <v>8.25</v>
      </c>
      <c r="F6" s="46">
        <f t="shared" si="0"/>
        <v>35.75</v>
      </c>
    </row>
    <row r="7" spans="1:7" ht="14.25" customHeight="1" x14ac:dyDescent="0.35">
      <c r="A7" s="23"/>
      <c r="B7" s="10" t="str">
        <f>IFERROR(INDEX('Employee Master'!$B$4:$B$54,MATCH(A7,'Employee Master'!$A$4:$A$54,0)),"")</f>
        <v/>
      </c>
      <c r="C7" s="14" t="str">
        <f>IF(A7="","",IFERROR(INDEX('Employee Master'!$I$4:$I$54,MATCH(A7,'Employee Master'!$A$4:$A$54,0)),""))</f>
        <v/>
      </c>
      <c r="D7" s="46">
        <f>Setup!$B$16</f>
        <v>469.99</v>
      </c>
      <c r="E7" s="46" t="str">
        <f>IF(C7="","",IF(C7&gt;Setup!$B$16,Setup!$B$15,Setup!$B$14))</f>
        <v/>
      </c>
      <c r="F7" s="46" t="str">
        <f t="shared" si="0"/>
        <v/>
      </c>
    </row>
    <row r="8" spans="1:7" ht="14.25" customHeight="1" x14ac:dyDescent="0.35">
      <c r="A8" s="23"/>
      <c r="B8" s="10" t="str">
        <f>IFERROR(INDEX('Employee Master'!$B$4:$B$54,MATCH(A8,'Employee Master'!$A$4:$A$54,0)),"")</f>
        <v/>
      </c>
      <c r="C8" s="14" t="str">
        <f>IF(A8="","",IFERROR(INDEX('Employee Master'!$I$4:$I$54,MATCH(A8,'Employee Master'!$A$4:$A$54,0)),""))</f>
        <v/>
      </c>
      <c r="D8" s="46">
        <f>Setup!$B$16</f>
        <v>469.99</v>
      </c>
      <c r="E8" s="46" t="str">
        <f>IF(C8="","",IF(C8&gt;Setup!$B$16,Setup!$B$15,Setup!$B$14))</f>
        <v/>
      </c>
      <c r="F8" s="46" t="str">
        <f t="shared" si="0"/>
        <v/>
      </c>
    </row>
    <row r="9" spans="1:7" ht="14.25" customHeight="1" x14ac:dyDescent="0.35">
      <c r="A9" s="23"/>
      <c r="B9" s="10" t="str">
        <f>IFERROR(INDEX('Employee Master'!$B$4:$B$54,MATCH(A9,'Employee Master'!$A$4:$A$54,0)),"")</f>
        <v/>
      </c>
      <c r="C9" s="14" t="str">
        <f>IF(A9="","",IFERROR(INDEX('Employee Master'!$I$4:$I$54,MATCH(A9,'Employee Master'!$A$4:$A$54,0)),""))</f>
        <v/>
      </c>
      <c r="D9" s="46">
        <f>Setup!$B$16</f>
        <v>469.99</v>
      </c>
      <c r="E9" s="46" t="str">
        <f>IF(C9="","",IF(C9&gt;Setup!$B$16,Setup!$B$15,Setup!$B$14))</f>
        <v/>
      </c>
      <c r="F9" s="46" t="str">
        <f t="shared" si="0"/>
        <v/>
      </c>
    </row>
    <row r="10" spans="1:7" ht="14.25" customHeight="1" x14ac:dyDescent="0.35">
      <c r="A10" s="23"/>
      <c r="B10" s="10" t="str">
        <f>IFERROR(INDEX('Employee Master'!$B$4:$B$54,MATCH(A10,'Employee Master'!$A$4:$A$54,0)),"")</f>
        <v/>
      </c>
      <c r="C10" s="14" t="str">
        <f>IF(A10="","",IFERROR(INDEX('Employee Master'!$I$4:$I$54,MATCH(A10,'Employee Master'!$A$4:$A$54,0)),""))</f>
        <v/>
      </c>
      <c r="D10" s="46">
        <f>Setup!$B$16</f>
        <v>469.99</v>
      </c>
      <c r="E10" s="46" t="str">
        <f>IF(C10="","",IF(C10&gt;Setup!$B$16,Setup!$B$15,Setup!$B$14))</f>
        <v/>
      </c>
      <c r="F10" s="46" t="str">
        <f t="shared" si="0"/>
        <v/>
      </c>
    </row>
    <row r="11" spans="1:7" ht="14.25" customHeight="1" x14ac:dyDescent="0.35">
      <c r="A11" s="23"/>
      <c r="B11" s="10" t="str">
        <f>IFERROR(INDEX('Employee Master'!$B$4:$B$54,MATCH(A11,'Employee Master'!$A$4:$A$54,0)),"")</f>
        <v/>
      </c>
      <c r="C11" s="14" t="str">
        <f>IF(A11="","",IFERROR(INDEX('Employee Master'!$I$4:$I$54,MATCH(A11,'Employee Master'!$A$4:$A$54,0)),""))</f>
        <v/>
      </c>
      <c r="D11" s="46">
        <f>Setup!$B$16</f>
        <v>469.99</v>
      </c>
      <c r="E11" s="46" t="str">
        <f>IF(C11="","",IF(C11&gt;Setup!$B$16,Setup!$B$15,Setup!$B$14))</f>
        <v/>
      </c>
      <c r="F11" s="46" t="str">
        <f t="shared" si="0"/>
        <v/>
      </c>
    </row>
    <row r="12" spans="1:7" ht="14.25" customHeight="1" x14ac:dyDescent="0.35">
      <c r="A12" s="23"/>
      <c r="B12" s="10" t="str">
        <f>IFERROR(INDEX('Employee Master'!$B$4:$B$54,MATCH(A12,'Employee Master'!$A$4:$A$54,0)),"")</f>
        <v/>
      </c>
      <c r="C12" s="14" t="str">
        <f>IF(A12="","",IFERROR(INDEX('Employee Master'!$I$4:$I$54,MATCH(A12,'Employee Master'!$A$4:$A$54,0)),""))</f>
        <v/>
      </c>
      <c r="D12" s="46">
        <f>Setup!$B$16</f>
        <v>469.99</v>
      </c>
      <c r="E12" s="46" t="str">
        <f>IF(C12="","",IF(C12&gt;Setup!$B$16,Setup!$B$15,Setup!$B$14))</f>
        <v/>
      </c>
      <c r="F12" s="46" t="str">
        <f t="shared" si="0"/>
        <v/>
      </c>
    </row>
    <row r="13" spans="1:7" ht="14.25" customHeight="1" x14ac:dyDescent="0.35">
      <c r="A13" s="23"/>
      <c r="B13" s="10" t="str">
        <f>IFERROR(INDEX('Employee Master'!$B$4:$B$54,MATCH(A13,'Employee Master'!$A$4:$A$54,0)),"")</f>
        <v/>
      </c>
      <c r="C13" s="14" t="str">
        <f>IF(A13="","",IFERROR(INDEX('Employee Master'!$I$4:$I$54,MATCH(A13,'Employee Master'!$A$4:$A$54,0)),""))</f>
        <v/>
      </c>
      <c r="D13" s="46">
        <f>Setup!$B$16</f>
        <v>469.99</v>
      </c>
      <c r="E13" s="46" t="str">
        <f>IF(C13="","",IF(C13&gt;Setup!$B$16,Setup!$B$15,Setup!$B$14))</f>
        <v/>
      </c>
      <c r="F13" s="46" t="str">
        <f t="shared" si="0"/>
        <v/>
      </c>
    </row>
    <row r="14" spans="1:7" ht="14.25" customHeight="1" x14ac:dyDescent="0.35">
      <c r="A14" s="23"/>
      <c r="B14" s="10" t="str">
        <f>IFERROR(INDEX('Employee Master'!$B$4:$B$54,MATCH(A14,'Employee Master'!$A$4:$A$54,0)),"")</f>
        <v/>
      </c>
      <c r="C14" s="14" t="str">
        <f>IF(A14="","",IFERROR(INDEX('Employee Master'!$I$4:$I$54,MATCH(A14,'Employee Master'!$A$4:$A$54,0)),""))</f>
        <v/>
      </c>
      <c r="D14" s="46">
        <f>Setup!$B$16</f>
        <v>469.99</v>
      </c>
      <c r="E14" s="46" t="str">
        <f>IF(C14="","",IF(C14&gt;Setup!$B$16,Setup!$B$15,Setup!$B$14))</f>
        <v/>
      </c>
      <c r="F14" s="46" t="str">
        <f t="shared" si="0"/>
        <v/>
      </c>
    </row>
    <row r="15" spans="1:7" ht="14.25" customHeight="1" x14ac:dyDescent="0.35">
      <c r="A15" s="23"/>
      <c r="B15" s="10" t="str">
        <f>IFERROR(INDEX('Employee Master'!$B$4:$B$54,MATCH(A15,'Employee Master'!$A$4:$A$54,0)),"")</f>
        <v/>
      </c>
      <c r="C15" s="14" t="str">
        <f>IF(A15="","",IFERROR(INDEX('Employee Master'!$I$4:$I$54,MATCH(A15,'Employee Master'!$A$4:$A$54,0)),""))</f>
        <v/>
      </c>
      <c r="D15" s="46">
        <f>Setup!$B$16</f>
        <v>469.99</v>
      </c>
      <c r="E15" s="46" t="str">
        <f>IF(C15="","",IF(C15&gt;Setup!$B$16,Setup!$B$15,Setup!$B$14))</f>
        <v/>
      </c>
      <c r="F15" s="46" t="str">
        <f t="shared" si="0"/>
        <v/>
      </c>
    </row>
    <row r="16" spans="1:7" ht="14.25" customHeight="1" x14ac:dyDescent="0.35">
      <c r="A16" s="23"/>
      <c r="B16" s="10" t="str">
        <f>IFERROR(INDEX('Employee Master'!$B$4:$B$54,MATCH(A16,'Employee Master'!$A$4:$A$54,0)),"")</f>
        <v/>
      </c>
      <c r="C16" s="14" t="str">
        <f>IF(A16="","",IFERROR(INDEX('Employee Master'!$I$4:$I$54,MATCH(A16,'Employee Master'!$A$4:$A$54,0)),""))</f>
        <v/>
      </c>
      <c r="D16" s="46">
        <f>Setup!$B$16</f>
        <v>469.99</v>
      </c>
      <c r="E16" s="46" t="str">
        <f>IF(C16="","",IF(C16&gt;Setup!$B$16,Setup!$B$15,Setup!$B$14))</f>
        <v/>
      </c>
      <c r="F16" s="46" t="str">
        <f t="shared" si="0"/>
        <v/>
      </c>
    </row>
    <row r="17" spans="1:6" ht="14.25" customHeight="1" x14ac:dyDescent="0.35">
      <c r="A17" s="23"/>
      <c r="B17" s="10" t="str">
        <f>IFERROR(INDEX('Employee Master'!$B$4:$B$54,MATCH(A17,'Employee Master'!$A$4:$A$54,0)),"")</f>
        <v/>
      </c>
      <c r="C17" s="14" t="str">
        <f>IF(A17="","",IFERROR(INDEX('Employee Master'!$I$4:$I$54,MATCH(A17,'Employee Master'!$A$4:$A$54,0)),""))</f>
        <v/>
      </c>
      <c r="D17" s="46">
        <f>Setup!$B$16</f>
        <v>469.99</v>
      </c>
      <c r="E17" s="46" t="str">
        <f>IF(C17="","",IF(C17&gt;Setup!$B$16,Setup!$B$15,Setup!$B$14))</f>
        <v/>
      </c>
      <c r="F17" s="46" t="str">
        <f t="shared" si="0"/>
        <v/>
      </c>
    </row>
    <row r="18" spans="1:6" ht="14.25" customHeight="1" x14ac:dyDescent="0.35">
      <c r="A18" s="23"/>
      <c r="B18" s="10" t="str">
        <f>IFERROR(INDEX('Employee Master'!$B$4:$B$54,MATCH(A18,'Employee Master'!$A$4:$A$54,0)),"")</f>
        <v/>
      </c>
      <c r="C18" s="14" t="str">
        <f>IF(A18="","",IFERROR(INDEX('Employee Master'!$I$4:$I$54,MATCH(A18,'Employee Master'!$A$4:$A$54,0)),""))</f>
        <v/>
      </c>
      <c r="D18" s="46">
        <f>Setup!$B$16</f>
        <v>469.99</v>
      </c>
      <c r="E18" s="46" t="str">
        <f>IF(C18="","",IF(C18&gt;Setup!$B$16,Setup!$B$15,Setup!$B$14))</f>
        <v/>
      </c>
      <c r="F18" s="46" t="str">
        <f t="shared" si="0"/>
        <v/>
      </c>
    </row>
    <row r="19" spans="1:6" ht="14.25" customHeight="1" x14ac:dyDescent="0.35">
      <c r="A19" s="23"/>
      <c r="B19" s="10" t="str">
        <f>IFERROR(INDEX('Employee Master'!$B$4:$B$54,MATCH(A19,'Employee Master'!$A$4:$A$54,0)),"")</f>
        <v/>
      </c>
      <c r="C19" s="14" t="str">
        <f>IF(A19="","",IFERROR(INDEX('Employee Master'!$I$4:$I$54,MATCH(A19,'Employee Master'!$A$4:$A$54,0)),""))</f>
        <v/>
      </c>
      <c r="D19" s="46">
        <f>Setup!$B$16</f>
        <v>469.99</v>
      </c>
      <c r="E19" s="46" t="str">
        <f>IF(C19="","",IF(C19&gt;Setup!$B$16,Setup!$B$15,Setup!$B$14))</f>
        <v/>
      </c>
      <c r="F19" s="46" t="str">
        <f t="shared" si="0"/>
        <v/>
      </c>
    </row>
    <row r="20" spans="1:6" ht="14.25" customHeight="1" x14ac:dyDescent="0.35">
      <c r="A20" s="23"/>
      <c r="B20" s="10" t="str">
        <f>IFERROR(INDEX('Employee Master'!$B$4:$B$54,MATCH(A20,'Employee Master'!$A$4:$A$54,0)),"")</f>
        <v/>
      </c>
      <c r="C20" s="14" t="str">
        <f>IF(A20="","",IFERROR(INDEX('Employee Master'!$I$4:$I$54,MATCH(A20,'Employee Master'!$A$4:$A$54,0)),""))</f>
        <v/>
      </c>
      <c r="D20" s="46">
        <f>Setup!$B$16</f>
        <v>469.99</v>
      </c>
      <c r="E20" s="46" t="str">
        <f>IF(C20="","",IF(C20&gt;Setup!$B$16,Setup!$B$15,Setup!$B$14))</f>
        <v/>
      </c>
      <c r="F20" s="46" t="str">
        <f t="shared" si="0"/>
        <v/>
      </c>
    </row>
    <row r="21" spans="1:6" ht="14.25" customHeight="1" x14ac:dyDescent="0.35">
      <c r="A21" s="23"/>
      <c r="B21" s="10" t="str">
        <f>IFERROR(INDEX('Employee Master'!$B$4:$B$54,MATCH(A21,'Employee Master'!$A$4:$A$54,0)),"")</f>
        <v/>
      </c>
      <c r="C21" s="14" t="str">
        <f>IF(A21="","",IFERROR(INDEX('Employee Master'!$I$4:$I$54,MATCH(A21,'Employee Master'!$A$4:$A$54,0)),""))</f>
        <v/>
      </c>
      <c r="D21" s="46">
        <f>Setup!$B$16</f>
        <v>469.99</v>
      </c>
      <c r="E21" s="46" t="str">
        <f>IF(C21="","",IF(C21&gt;Setup!$B$16,Setup!$B$15,Setup!$B$14))</f>
        <v/>
      </c>
      <c r="F21" s="46" t="str">
        <f t="shared" si="0"/>
        <v/>
      </c>
    </row>
    <row r="22" spans="1:6" ht="14.25" customHeight="1" x14ac:dyDescent="0.35">
      <c r="A22" s="23"/>
      <c r="B22" s="10" t="str">
        <f>IFERROR(INDEX('Employee Master'!$B$4:$B$54,MATCH(A22,'Employee Master'!$A$4:$A$54,0)),"")</f>
        <v/>
      </c>
      <c r="C22" s="14" t="str">
        <f>IF(A22="","",IFERROR(INDEX('Employee Master'!$I$4:$I$54,MATCH(A22,'Employee Master'!$A$4:$A$54,0)),""))</f>
        <v/>
      </c>
      <c r="D22" s="46">
        <f>Setup!$B$16</f>
        <v>469.99</v>
      </c>
      <c r="E22" s="46" t="str">
        <f>IF(C22="","",IF(C22&gt;Setup!$B$16,Setup!$B$15,Setup!$B$14))</f>
        <v/>
      </c>
      <c r="F22" s="46" t="str">
        <f t="shared" si="0"/>
        <v/>
      </c>
    </row>
    <row r="23" spans="1:6" ht="14.25" customHeight="1" x14ac:dyDescent="0.35">
      <c r="A23" s="23"/>
      <c r="B23" s="10" t="str">
        <f>IFERROR(INDEX('Employee Master'!$B$4:$B$54,MATCH(A23,'Employee Master'!$A$4:$A$54,0)),"")</f>
        <v/>
      </c>
      <c r="C23" s="14" t="str">
        <f>IF(A23="","",IFERROR(INDEX('Employee Master'!$I$4:$I$54,MATCH(A23,'Employee Master'!$A$4:$A$54,0)),""))</f>
        <v/>
      </c>
      <c r="D23" s="46">
        <f>Setup!$B$16</f>
        <v>469.99</v>
      </c>
      <c r="E23" s="46" t="str">
        <f>IF(C23="","",IF(C23&gt;Setup!$B$16,Setup!$B$15,Setup!$B$14))</f>
        <v/>
      </c>
      <c r="F23" s="46" t="str">
        <f t="shared" si="0"/>
        <v/>
      </c>
    </row>
    <row r="24" spans="1:6" ht="14.25" customHeight="1" x14ac:dyDescent="0.35">
      <c r="A24" s="23"/>
      <c r="B24" s="10" t="str">
        <f>IFERROR(INDEX('Employee Master'!$B$4:$B$54,MATCH(A24,'Employee Master'!$A$4:$A$54,0)),"")</f>
        <v/>
      </c>
      <c r="C24" s="14" t="str">
        <f>IF(A24="","",IFERROR(INDEX('Employee Master'!$I$4:$I$54,MATCH(A24,'Employee Master'!$A$4:$A$54,0)),""))</f>
        <v/>
      </c>
      <c r="D24" s="46">
        <f>Setup!$B$16</f>
        <v>469.99</v>
      </c>
      <c r="E24" s="46" t="str">
        <f>IF(C24="","",IF(C24&gt;Setup!$B$16,Setup!$B$15,Setup!$B$14))</f>
        <v/>
      </c>
      <c r="F24" s="46" t="str">
        <f t="shared" si="0"/>
        <v/>
      </c>
    </row>
    <row r="25" spans="1:6" ht="14.25" customHeight="1" x14ac:dyDescent="0.35">
      <c r="A25" s="23"/>
      <c r="B25" s="10" t="str">
        <f>IFERROR(INDEX('Employee Master'!$B$4:$B$54,MATCH(A25,'Employee Master'!$A$4:$A$54,0)),"")</f>
        <v/>
      </c>
      <c r="C25" s="14" t="str">
        <f>IF(A25="","",IFERROR(INDEX('Employee Master'!$I$4:$I$54,MATCH(A25,'Employee Master'!$A$4:$A$54,0)),""))</f>
        <v/>
      </c>
      <c r="D25" s="46">
        <f>Setup!$B$16</f>
        <v>469.99</v>
      </c>
      <c r="E25" s="46" t="str">
        <f>IF(C25="","",IF(C25&gt;Setup!$B$16,Setup!$B$15,Setup!$B$14))</f>
        <v/>
      </c>
      <c r="F25" s="46" t="str">
        <f t="shared" si="0"/>
        <v/>
      </c>
    </row>
    <row r="26" spans="1:6" ht="14.25" customHeight="1" x14ac:dyDescent="0.35">
      <c r="A26" s="23"/>
      <c r="B26" s="10" t="str">
        <f>IFERROR(INDEX('Employee Master'!$B$4:$B$54,MATCH(A26,'Employee Master'!$A$4:$A$54,0)),"")</f>
        <v/>
      </c>
      <c r="C26" s="14" t="str">
        <f>IF(A26="","",IFERROR(INDEX('Employee Master'!$I$4:$I$54,MATCH(A26,'Employee Master'!$A$4:$A$54,0)),""))</f>
        <v/>
      </c>
      <c r="D26" s="46">
        <f>Setup!$B$16</f>
        <v>469.99</v>
      </c>
      <c r="E26" s="46" t="str">
        <f>IF(C26="","",IF(C26&gt;Setup!$B$16,Setup!$B$15,Setup!$B$14))</f>
        <v/>
      </c>
      <c r="F26" s="46" t="str">
        <f t="shared" si="0"/>
        <v/>
      </c>
    </row>
    <row r="27" spans="1:6" ht="14.25" customHeight="1" x14ac:dyDescent="0.35">
      <c r="A27" s="23"/>
      <c r="B27" s="10" t="str">
        <f>IFERROR(INDEX('Employee Master'!$B$4:$B$54,MATCH(A27,'Employee Master'!$A$4:$A$54,0)),"")</f>
        <v/>
      </c>
      <c r="C27" s="14" t="str">
        <f>IF(A27="","",IFERROR(INDEX('Employee Master'!$I$4:$I$54,MATCH(A27,'Employee Master'!$A$4:$A$54,0)),""))</f>
        <v/>
      </c>
      <c r="D27" s="46">
        <f>Setup!$B$16</f>
        <v>469.99</v>
      </c>
      <c r="E27" s="46" t="str">
        <f>IF(C27="","",IF(C27&gt;Setup!$B$16,Setup!$B$15,Setup!$B$14))</f>
        <v/>
      </c>
      <c r="F27" s="46" t="str">
        <f t="shared" si="0"/>
        <v/>
      </c>
    </row>
    <row r="28" spans="1:6" ht="14.25" customHeight="1" x14ac:dyDescent="0.35">
      <c r="A28" s="23"/>
      <c r="B28" s="10" t="str">
        <f>IFERROR(INDEX('Employee Master'!$B$4:$B$54,MATCH(A28,'Employee Master'!$A$4:$A$54,0)),"")</f>
        <v/>
      </c>
      <c r="C28" s="14" t="str">
        <f>IF(A28="","",IFERROR(INDEX('Employee Master'!$I$4:$I$54,MATCH(A28,'Employee Master'!$A$4:$A$54,0)),""))</f>
        <v/>
      </c>
      <c r="D28" s="46">
        <f>Setup!$B$16</f>
        <v>469.99</v>
      </c>
      <c r="E28" s="46" t="str">
        <f>IF(C28="","",IF(C28&gt;Setup!$B$16,Setup!$B$15,Setup!$B$14))</f>
        <v/>
      </c>
      <c r="F28" s="46" t="str">
        <f t="shared" si="0"/>
        <v/>
      </c>
    </row>
    <row r="29" spans="1:6" ht="14.25" customHeight="1" x14ac:dyDescent="0.35">
      <c r="A29" s="23"/>
      <c r="B29" s="10" t="str">
        <f>IFERROR(INDEX('Employee Master'!$B$4:$B$54,MATCH(A29,'Employee Master'!$A$4:$A$54,0)),"")</f>
        <v/>
      </c>
      <c r="C29" s="14" t="str">
        <f>IF(A29="","",IFERROR(INDEX('Employee Master'!$I$4:$I$54,MATCH(A29,'Employee Master'!$A$4:$A$54,0)),""))</f>
        <v/>
      </c>
      <c r="D29" s="46">
        <f>Setup!$B$16</f>
        <v>469.99</v>
      </c>
      <c r="E29" s="46" t="str">
        <f>IF(C29="","",IF(C29&gt;Setup!$B$16,Setup!$B$15,Setup!$B$14))</f>
        <v/>
      </c>
      <c r="F29" s="46" t="str">
        <f t="shared" si="0"/>
        <v/>
      </c>
    </row>
    <row r="30" spans="1:6" ht="14.25" customHeight="1" x14ac:dyDescent="0.35">
      <c r="A30" s="23"/>
      <c r="B30" s="10" t="str">
        <f>IFERROR(INDEX('Employee Master'!$B$4:$B$54,MATCH(A30,'Employee Master'!$A$4:$A$54,0)),"")</f>
        <v/>
      </c>
      <c r="C30" s="14" t="str">
        <f>IF(A30="","",IFERROR(INDEX('Employee Master'!$I$4:$I$54,MATCH(A30,'Employee Master'!$A$4:$A$54,0)),""))</f>
        <v/>
      </c>
      <c r="D30" s="46">
        <f>Setup!$B$16</f>
        <v>469.99</v>
      </c>
      <c r="E30" s="46" t="str">
        <f>IF(C30="","",IF(C30&gt;Setup!$B$16,Setup!$B$15,Setup!$B$14))</f>
        <v/>
      </c>
      <c r="F30" s="46" t="str">
        <f t="shared" si="0"/>
        <v/>
      </c>
    </row>
    <row r="31" spans="1:6" ht="14.25" customHeight="1" x14ac:dyDescent="0.35">
      <c r="A31" s="23"/>
      <c r="B31" s="10" t="str">
        <f>IFERROR(INDEX('Employee Master'!$B$4:$B$54,MATCH(A31,'Employee Master'!$A$4:$A$54,0)),"")</f>
        <v/>
      </c>
      <c r="C31" s="14" t="str">
        <f>IF(A31="","",IFERROR(INDEX('Employee Master'!$I$4:$I$54,MATCH(A31,'Employee Master'!$A$4:$A$54,0)),""))</f>
        <v/>
      </c>
      <c r="D31" s="46">
        <f>Setup!$B$16</f>
        <v>469.99</v>
      </c>
      <c r="E31" s="46" t="str">
        <f>IF(C31="","",IF(C31&gt;Setup!$B$16,Setup!$B$15,Setup!$B$14))</f>
        <v/>
      </c>
      <c r="F31" s="46" t="str">
        <f t="shared" si="0"/>
        <v/>
      </c>
    </row>
    <row r="32" spans="1:6" ht="14.25" customHeight="1" x14ac:dyDescent="0.35">
      <c r="A32" s="23"/>
      <c r="B32" s="10" t="str">
        <f>IFERROR(INDEX('Employee Master'!$B$4:$B$54,MATCH(A32,'Employee Master'!$A$4:$A$54,0)),"")</f>
        <v/>
      </c>
      <c r="C32" s="14" t="str">
        <f>IF(A32="","",IFERROR(INDEX('Employee Master'!$I$4:$I$54,MATCH(A32,'Employee Master'!$A$4:$A$54,0)),""))</f>
        <v/>
      </c>
      <c r="D32" s="46">
        <f>Setup!$B$16</f>
        <v>469.99</v>
      </c>
      <c r="E32" s="46" t="str">
        <f>IF(C32="","",IF(C32&gt;Setup!$B$16,Setup!$B$15,Setup!$B$14))</f>
        <v/>
      </c>
      <c r="F32" s="46" t="str">
        <f t="shared" si="0"/>
        <v/>
      </c>
    </row>
    <row r="33" spans="1:6" ht="14.25" customHeight="1" x14ac:dyDescent="0.35">
      <c r="A33" s="23"/>
      <c r="B33" s="10" t="str">
        <f>IFERROR(INDEX('Employee Master'!$B$4:$B$54,MATCH(A33,'Employee Master'!$A$4:$A$54,0)),"")</f>
        <v/>
      </c>
      <c r="C33" s="14" t="str">
        <f>IF(A33="","",IFERROR(INDEX('Employee Master'!$I$4:$I$54,MATCH(A33,'Employee Master'!$A$4:$A$54,0)),""))</f>
        <v/>
      </c>
      <c r="D33" s="46">
        <f>Setup!$B$16</f>
        <v>469.99</v>
      </c>
      <c r="E33" s="46" t="str">
        <f>IF(C33="","",IF(C33&gt;Setup!$B$16,Setup!$B$15,Setup!$B$14))</f>
        <v/>
      </c>
      <c r="F33" s="46" t="str">
        <f t="shared" si="0"/>
        <v/>
      </c>
    </row>
    <row r="34" spans="1:6" ht="14.25" customHeight="1" x14ac:dyDescent="0.35">
      <c r="A34" s="23"/>
      <c r="B34" s="10" t="str">
        <f>IFERROR(INDEX('Employee Master'!$B$4:$B$54,MATCH(A34,'Employee Master'!$A$4:$A$54,0)),"")</f>
        <v/>
      </c>
      <c r="C34" s="14" t="str">
        <f>IF(A34="","",IFERROR(INDEX('Employee Master'!$I$4:$I$54,MATCH(A34,'Employee Master'!$A$4:$A$54,0)),""))</f>
        <v/>
      </c>
      <c r="D34" s="46">
        <f>Setup!$B$16</f>
        <v>469.99</v>
      </c>
      <c r="E34" s="46" t="str">
        <f>IF(C34="","",IF(C34&gt;Setup!$B$16,Setup!$B$15,Setup!$B$14))</f>
        <v/>
      </c>
      <c r="F34" s="46" t="str">
        <f t="shared" si="0"/>
        <v/>
      </c>
    </row>
    <row r="35" spans="1:6" ht="14.25" customHeight="1" x14ac:dyDescent="0.35">
      <c r="A35" s="23"/>
      <c r="B35" s="10" t="str">
        <f>IFERROR(INDEX('Employee Master'!$B$4:$B$54,MATCH(A35,'Employee Master'!$A$4:$A$54,0)),"")</f>
        <v/>
      </c>
      <c r="C35" s="14" t="str">
        <f>IF(A35="","",IFERROR(INDEX('Employee Master'!$I$4:$I$54,MATCH(A35,'Employee Master'!$A$4:$A$54,0)),""))</f>
        <v/>
      </c>
      <c r="D35" s="46">
        <f>Setup!$B$16</f>
        <v>469.99</v>
      </c>
      <c r="E35" s="46" t="str">
        <f>IF(C35="","",IF(C35&gt;Setup!$B$16,Setup!$B$15,Setup!$B$14))</f>
        <v/>
      </c>
      <c r="F35" s="46" t="str">
        <f t="shared" si="0"/>
        <v/>
      </c>
    </row>
    <row r="36" spans="1:6" ht="14.25" customHeight="1" x14ac:dyDescent="0.35">
      <c r="A36" s="23"/>
      <c r="B36" s="10" t="str">
        <f>IFERROR(INDEX('Employee Master'!$B$4:$B$54,MATCH(A36,'Employee Master'!$A$4:$A$54,0)),"")</f>
        <v/>
      </c>
      <c r="C36" s="14" t="str">
        <f>IF(A36="","",IFERROR(INDEX('Employee Master'!$I$4:$I$54,MATCH(A36,'Employee Master'!$A$4:$A$54,0)),""))</f>
        <v/>
      </c>
      <c r="D36" s="46">
        <f>Setup!$B$16</f>
        <v>469.99</v>
      </c>
      <c r="E36" s="46" t="str">
        <f>IF(C36="","",IF(C36&gt;Setup!$B$16,Setup!$B$15,Setup!$B$14))</f>
        <v/>
      </c>
      <c r="F36" s="46" t="str">
        <f t="shared" ref="F36:F54" si="1">IFERROR(E36*52/12,"")</f>
        <v/>
      </c>
    </row>
    <row r="37" spans="1:6" ht="14.25" customHeight="1" x14ac:dyDescent="0.35">
      <c r="A37" s="23"/>
      <c r="B37" s="10" t="str">
        <f>IFERROR(INDEX('Employee Master'!$B$4:$B$54,MATCH(A37,'Employee Master'!$A$4:$A$54,0)),"")</f>
        <v/>
      </c>
      <c r="C37" s="14" t="str">
        <f>IF(A37="","",IFERROR(INDEX('Employee Master'!$I$4:$I$54,MATCH(A37,'Employee Master'!$A$4:$A$54,0)),""))</f>
        <v/>
      </c>
      <c r="D37" s="46">
        <f>Setup!$B$16</f>
        <v>469.99</v>
      </c>
      <c r="E37" s="46" t="str">
        <f>IF(C37="","",IF(C37&gt;Setup!$B$16,Setup!$B$15,Setup!$B$14))</f>
        <v/>
      </c>
      <c r="F37" s="46" t="str">
        <f t="shared" si="1"/>
        <v/>
      </c>
    </row>
    <row r="38" spans="1:6" ht="14.25" customHeight="1" x14ac:dyDescent="0.35">
      <c r="A38" s="23"/>
      <c r="B38" s="10" t="str">
        <f>IFERROR(INDEX('Employee Master'!$B$4:$B$54,MATCH(A38,'Employee Master'!$A$4:$A$54,0)),"")</f>
        <v/>
      </c>
      <c r="C38" s="14" t="str">
        <f>IF(A38="","",IFERROR(INDEX('Employee Master'!$I$4:$I$54,MATCH(A38,'Employee Master'!$A$4:$A$54,0)),""))</f>
        <v/>
      </c>
      <c r="D38" s="46">
        <f>Setup!$B$16</f>
        <v>469.99</v>
      </c>
      <c r="E38" s="46" t="str">
        <f>IF(C38="","",IF(C38&gt;Setup!$B$16,Setup!$B$15,Setup!$B$14))</f>
        <v/>
      </c>
      <c r="F38" s="46" t="str">
        <f t="shared" si="1"/>
        <v/>
      </c>
    </row>
    <row r="39" spans="1:6" ht="14.25" customHeight="1" x14ac:dyDescent="0.35">
      <c r="A39" s="23"/>
      <c r="B39" s="10" t="str">
        <f>IFERROR(INDEX('Employee Master'!$B$4:$B$54,MATCH(A39,'Employee Master'!$A$4:$A$54,0)),"")</f>
        <v/>
      </c>
      <c r="C39" s="14" t="str">
        <f>IF(A39="","",IFERROR(INDEX('Employee Master'!$I$4:$I$54,MATCH(A39,'Employee Master'!$A$4:$A$54,0)),""))</f>
        <v/>
      </c>
      <c r="D39" s="46">
        <f>Setup!$B$16</f>
        <v>469.99</v>
      </c>
      <c r="E39" s="46" t="str">
        <f>IF(C39="","",IF(C39&gt;Setup!$B$16,Setup!$B$15,Setup!$B$14))</f>
        <v/>
      </c>
      <c r="F39" s="46" t="str">
        <f t="shared" si="1"/>
        <v/>
      </c>
    </row>
    <row r="40" spans="1:6" ht="14.25" customHeight="1" x14ac:dyDescent="0.35">
      <c r="A40" s="23"/>
      <c r="B40" s="10" t="str">
        <f>IFERROR(INDEX('Employee Master'!$B$4:$B$54,MATCH(A40,'Employee Master'!$A$4:$A$54,0)),"")</f>
        <v/>
      </c>
      <c r="C40" s="14" t="str">
        <f>IF(A40="","",IFERROR(INDEX('Employee Master'!$I$4:$I$54,MATCH(A40,'Employee Master'!$A$4:$A$54,0)),""))</f>
        <v/>
      </c>
      <c r="D40" s="46">
        <f>Setup!$B$16</f>
        <v>469.99</v>
      </c>
      <c r="E40" s="46" t="str">
        <f>IF(C40="","",IF(C40&gt;Setup!$B$16,Setup!$B$15,Setup!$B$14))</f>
        <v/>
      </c>
      <c r="F40" s="46" t="str">
        <f t="shared" si="1"/>
        <v/>
      </c>
    </row>
    <row r="41" spans="1:6" ht="14.25" customHeight="1" x14ac:dyDescent="0.35">
      <c r="A41" s="23"/>
      <c r="B41" s="10" t="str">
        <f>IFERROR(INDEX('Employee Master'!$B$4:$B$54,MATCH(A41,'Employee Master'!$A$4:$A$54,0)),"")</f>
        <v/>
      </c>
      <c r="C41" s="14" t="str">
        <f>IF(A41="","",IFERROR(INDEX('Employee Master'!$I$4:$I$54,MATCH(A41,'Employee Master'!$A$4:$A$54,0)),""))</f>
        <v/>
      </c>
      <c r="D41" s="46">
        <f>Setup!$B$16</f>
        <v>469.99</v>
      </c>
      <c r="E41" s="46" t="str">
        <f>IF(C41="","",IF(C41&gt;Setup!$B$16,Setup!$B$15,Setup!$B$14))</f>
        <v/>
      </c>
      <c r="F41" s="46" t="str">
        <f t="shared" si="1"/>
        <v/>
      </c>
    </row>
    <row r="42" spans="1:6" ht="14.25" customHeight="1" x14ac:dyDescent="0.35">
      <c r="A42" s="23"/>
      <c r="B42" s="10" t="str">
        <f>IFERROR(INDEX('Employee Master'!$B$4:$B$54,MATCH(A42,'Employee Master'!$A$4:$A$54,0)),"")</f>
        <v/>
      </c>
      <c r="C42" s="14" t="str">
        <f>IF(A42="","",IFERROR(INDEX('Employee Master'!$I$4:$I$54,MATCH(A42,'Employee Master'!$A$4:$A$54,0)),""))</f>
        <v/>
      </c>
      <c r="D42" s="46">
        <f>Setup!$B$16</f>
        <v>469.99</v>
      </c>
      <c r="E42" s="46" t="str">
        <f>IF(C42="","",IF(C42&gt;Setup!$B$16,Setup!$B$15,Setup!$B$14))</f>
        <v/>
      </c>
      <c r="F42" s="46" t="str">
        <f t="shared" si="1"/>
        <v/>
      </c>
    </row>
    <row r="43" spans="1:6" ht="14.25" customHeight="1" x14ac:dyDescent="0.35">
      <c r="A43" s="23"/>
      <c r="B43" s="10" t="str">
        <f>IFERROR(INDEX('Employee Master'!$B$4:$B$54,MATCH(A43,'Employee Master'!$A$4:$A$54,0)),"")</f>
        <v/>
      </c>
      <c r="C43" s="14" t="str">
        <f>IF(A43="","",IFERROR(INDEX('Employee Master'!$I$4:$I$54,MATCH(A43,'Employee Master'!$A$4:$A$54,0)),""))</f>
        <v/>
      </c>
      <c r="D43" s="46">
        <f>Setup!$B$16</f>
        <v>469.99</v>
      </c>
      <c r="E43" s="46" t="str">
        <f>IF(C43="","",IF(C43&gt;Setup!$B$16,Setup!$B$15,Setup!$B$14))</f>
        <v/>
      </c>
      <c r="F43" s="46" t="str">
        <f t="shared" si="1"/>
        <v/>
      </c>
    </row>
    <row r="44" spans="1:6" ht="14.25" customHeight="1" x14ac:dyDescent="0.35">
      <c r="A44" s="23"/>
      <c r="B44" s="10" t="str">
        <f>IFERROR(INDEX('Employee Master'!$B$4:$B$54,MATCH(A44,'Employee Master'!$A$4:$A$54,0)),"")</f>
        <v/>
      </c>
      <c r="C44" s="14" t="str">
        <f>IF(A44="","",IFERROR(INDEX('Employee Master'!$I$4:$I$54,MATCH(A44,'Employee Master'!$A$4:$A$54,0)),""))</f>
        <v/>
      </c>
      <c r="D44" s="46">
        <f>Setup!$B$16</f>
        <v>469.99</v>
      </c>
      <c r="E44" s="46" t="str">
        <f>IF(C44="","",IF(C44&gt;Setup!$B$16,Setup!$B$15,Setup!$B$14))</f>
        <v/>
      </c>
      <c r="F44" s="46" t="str">
        <f t="shared" si="1"/>
        <v/>
      </c>
    </row>
    <row r="45" spans="1:6" ht="14.25" customHeight="1" x14ac:dyDescent="0.35">
      <c r="A45" s="23"/>
      <c r="B45" s="10" t="str">
        <f>IFERROR(INDEX('Employee Master'!$B$4:$B$54,MATCH(A45,'Employee Master'!$A$4:$A$54,0)),"")</f>
        <v/>
      </c>
      <c r="C45" s="14" t="str">
        <f>IF(A45="","",IFERROR(INDEX('Employee Master'!$I$4:$I$54,MATCH(A45,'Employee Master'!$A$4:$A$54,0)),""))</f>
        <v/>
      </c>
      <c r="D45" s="46">
        <f>Setup!$B$16</f>
        <v>469.99</v>
      </c>
      <c r="E45" s="46" t="str">
        <f>IF(C45="","",IF(C45&gt;Setup!$B$16,Setup!$B$15,Setup!$B$14))</f>
        <v/>
      </c>
      <c r="F45" s="46" t="str">
        <f t="shared" si="1"/>
        <v/>
      </c>
    </row>
    <row r="46" spans="1:6" ht="14.25" customHeight="1" x14ac:dyDescent="0.35">
      <c r="A46" s="23"/>
      <c r="B46" s="10" t="str">
        <f>IFERROR(INDEX('Employee Master'!$B$4:$B$54,MATCH(A46,'Employee Master'!$A$4:$A$54,0)),"")</f>
        <v/>
      </c>
      <c r="C46" s="14" t="str">
        <f>IF(A46="","",IFERROR(INDEX('Employee Master'!$I$4:$I$54,MATCH(A46,'Employee Master'!$A$4:$A$54,0)),""))</f>
        <v/>
      </c>
      <c r="D46" s="46">
        <f>Setup!$B$16</f>
        <v>469.99</v>
      </c>
      <c r="E46" s="46" t="str">
        <f>IF(C46="","",IF(C46&gt;Setup!$B$16,Setup!$B$15,Setup!$B$14))</f>
        <v/>
      </c>
      <c r="F46" s="46" t="str">
        <f t="shared" si="1"/>
        <v/>
      </c>
    </row>
    <row r="47" spans="1:6" ht="14.25" customHeight="1" x14ac:dyDescent="0.35">
      <c r="A47" s="23"/>
      <c r="B47" s="10" t="str">
        <f>IFERROR(INDEX('Employee Master'!$B$4:$B$54,MATCH(A47,'Employee Master'!$A$4:$A$54,0)),"")</f>
        <v/>
      </c>
      <c r="C47" s="14" t="str">
        <f>IF(A47="","",IFERROR(INDEX('Employee Master'!$I$4:$I$54,MATCH(A47,'Employee Master'!$A$4:$A$54,0)),""))</f>
        <v/>
      </c>
      <c r="D47" s="46">
        <f>Setup!$B$16</f>
        <v>469.99</v>
      </c>
      <c r="E47" s="46" t="str">
        <f>IF(C47="","",IF(C47&gt;Setup!$B$16,Setup!$B$15,Setup!$B$14))</f>
        <v/>
      </c>
      <c r="F47" s="46" t="str">
        <f t="shared" si="1"/>
        <v/>
      </c>
    </row>
    <row r="48" spans="1:6" ht="14.25" customHeight="1" x14ac:dyDescent="0.35">
      <c r="A48" s="23"/>
      <c r="B48" s="10" t="str">
        <f>IFERROR(INDEX('Employee Master'!$B$4:$B$54,MATCH(A48,'Employee Master'!$A$4:$A$54,0)),"")</f>
        <v/>
      </c>
      <c r="C48" s="14" t="str">
        <f>IF(A48="","",IFERROR(INDEX('Employee Master'!$I$4:$I$54,MATCH(A48,'Employee Master'!$A$4:$A$54,0)),""))</f>
        <v/>
      </c>
      <c r="D48" s="46">
        <f>Setup!$B$16</f>
        <v>469.99</v>
      </c>
      <c r="E48" s="46" t="str">
        <f>IF(C48="","",IF(C48&gt;Setup!$B$16,Setup!$B$15,Setup!$B$14))</f>
        <v/>
      </c>
      <c r="F48" s="46" t="str">
        <f t="shared" si="1"/>
        <v/>
      </c>
    </row>
    <row r="49" spans="1:7" ht="14.25" customHeight="1" x14ac:dyDescent="0.35">
      <c r="A49" s="23"/>
      <c r="B49" s="10" t="str">
        <f>IFERROR(INDEX('Employee Master'!$B$4:$B$54,MATCH(A49,'Employee Master'!$A$4:$A$54,0)),"")</f>
        <v/>
      </c>
      <c r="C49" s="14" t="str">
        <f>IF(A49="","",IFERROR(INDEX('Employee Master'!$I$4:$I$54,MATCH(A49,'Employee Master'!$A$4:$A$54,0)),""))</f>
        <v/>
      </c>
      <c r="D49" s="46">
        <f>Setup!$B$16</f>
        <v>469.99</v>
      </c>
      <c r="E49" s="46" t="str">
        <f>IF(C49="","",IF(C49&gt;Setup!$B$16,Setup!$B$15,Setup!$B$14))</f>
        <v/>
      </c>
      <c r="F49" s="46" t="str">
        <f t="shared" si="1"/>
        <v/>
      </c>
    </row>
    <row r="50" spans="1:7" ht="14.25" customHeight="1" x14ac:dyDescent="0.35">
      <c r="A50" s="23"/>
      <c r="B50" s="10" t="str">
        <f>IFERROR(INDEX('Employee Master'!$B$4:$B$54,MATCH(A50,'Employee Master'!$A$4:$A$54,0)),"")</f>
        <v/>
      </c>
      <c r="C50" s="14" t="str">
        <f>IF(A50="","",IFERROR(INDEX('Employee Master'!$I$4:$I$54,MATCH(A50,'Employee Master'!$A$4:$A$54,0)),""))</f>
        <v/>
      </c>
      <c r="D50" s="46">
        <f>Setup!$B$16</f>
        <v>469.99</v>
      </c>
      <c r="E50" s="46" t="str">
        <f>IF(C50="","",IF(C50&gt;Setup!$B$16,Setup!$B$15,Setup!$B$14))</f>
        <v/>
      </c>
      <c r="F50" s="46" t="str">
        <f t="shared" si="1"/>
        <v/>
      </c>
    </row>
    <row r="51" spans="1:7" ht="14.25" customHeight="1" x14ac:dyDescent="0.35">
      <c r="A51" s="23"/>
      <c r="B51" s="10" t="str">
        <f>IFERROR(INDEX('Employee Master'!$B$4:$B$54,MATCH(A51,'Employee Master'!$A$4:$A$54,0)),"")</f>
        <v/>
      </c>
      <c r="C51" s="14" t="str">
        <f>IF(A51="","",IFERROR(INDEX('Employee Master'!$I$4:$I$54,MATCH(A51,'Employee Master'!$A$4:$A$54,0)),""))</f>
        <v/>
      </c>
      <c r="D51" s="46">
        <f>Setup!$B$16</f>
        <v>469.99</v>
      </c>
      <c r="E51" s="46" t="str">
        <f>IF(C51="","",IF(C51&gt;Setup!$B$16,Setup!$B$15,Setup!$B$14))</f>
        <v/>
      </c>
      <c r="F51" s="46" t="str">
        <f t="shared" si="1"/>
        <v/>
      </c>
    </row>
    <row r="52" spans="1:7" ht="14.25" customHeight="1" x14ac:dyDescent="0.35">
      <c r="A52" s="23"/>
      <c r="B52" s="10" t="str">
        <f>IFERROR(INDEX('Employee Master'!$B$4:$B$54,MATCH(A52,'Employee Master'!$A$4:$A$54,0)),"")</f>
        <v/>
      </c>
      <c r="C52" s="14" t="str">
        <f>IF(A52="","",IFERROR(INDEX('Employee Master'!$I$4:$I$54,MATCH(A52,'Employee Master'!$A$4:$A$54,0)),""))</f>
        <v/>
      </c>
      <c r="D52" s="46">
        <f>Setup!$B$16</f>
        <v>469.99</v>
      </c>
      <c r="E52" s="46" t="str">
        <f>IF(C52="","",IF(C52&gt;Setup!$B$16,Setup!$B$15,Setup!$B$14))</f>
        <v/>
      </c>
      <c r="F52" s="46" t="str">
        <f t="shared" si="1"/>
        <v/>
      </c>
    </row>
    <row r="53" spans="1:7" ht="14.25" customHeight="1" x14ac:dyDescent="0.35">
      <c r="A53" s="23"/>
      <c r="B53" s="10" t="str">
        <f>IFERROR(INDEX('Employee Master'!$B$4:$B$54,MATCH(A53,'Employee Master'!$A$4:$A$54,0)),"")</f>
        <v/>
      </c>
      <c r="C53" s="14" t="str">
        <f>IF(A53="","",IFERROR(INDEX('Employee Master'!$I$4:$I$54,MATCH(A53,'Employee Master'!$A$4:$A$54,0)),""))</f>
        <v/>
      </c>
      <c r="D53" s="46">
        <f>Setup!$B$16</f>
        <v>469.99</v>
      </c>
      <c r="E53" s="46" t="str">
        <f>IF(C53="","",IF(C53&gt;Setup!$B$16,Setup!$B$15,Setup!$B$14))</f>
        <v/>
      </c>
      <c r="F53" s="46" t="str">
        <f t="shared" si="1"/>
        <v/>
      </c>
    </row>
    <row r="54" spans="1:7" ht="14.25" customHeight="1" x14ac:dyDescent="0.35">
      <c r="A54" s="23"/>
      <c r="B54" s="10" t="str">
        <f>IFERROR(INDEX('Employee Master'!$B$4:$B$54,MATCH(A54,'Employee Master'!$A$4:$A$54,0)),"")</f>
        <v/>
      </c>
      <c r="C54" s="14" t="str">
        <f>IF(A54="","",IFERROR(INDEX('Employee Master'!$I$4:$I$54,MATCH(A54,'Employee Master'!$A$4:$A$54,0)),""))</f>
        <v/>
      </c>
      <c r="D54" s="46">
        <f>Setup!$B$16</f>
        <v>469.99</v>
      </c>
      <c r="E54" s="46" t="str">
        <f>IF(C54="","",IF(C54&gt;Setup!$B$16,Setup!$B$15,Setup!$B$14))</f>
        <v/>
      </c>
      <c r="F54" s="46" t="str">
        <f t="shared" si="1"/>
        <v/>
      </c>
    </row>
    <row r="55" spans="1:7" ht="31.5" customHeight="1" x14ac:dyDescent="0.35">
      <c r="A55" s="50" t="s">
        <v>263</v>
      </c>
      <c r="B55" s="50"/>
      <c r="C55" s="50"/>
      <c r="D55" s="50"/>
      <c r="E55" s="50"/>
      <c r="F55" s="50"/>
      <c r="G55" s="50"/>
    </row>
  </sheetData>
  <mergeCells count="3">
    <mergeCell ref="A1:F1"/>
    <mergeCell ref="A2:D2"/>
    <mergeCell ref="A55:G55"/>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5"/>
  <sheetViews>
    <sheetView zoomScaleNormal="100" workbookViewId="0">
      <pane ySplit="3" topLeftCell="A4" activePane="bottomLeft" state="frozen"/>
      <selection pane="bottomLeft"/>
    </sheetView>
  </sheetViews>
  <sheetFormatPr defaultColWidth="8.6328125" defaultRowHeight="14.5" x14ac:dyDescent="0.35"/>
  <cols>
    <col min="1" max="1" width="12" customWidth="1"/>
    <col min="2" max="2" width="14" customWidth="1"/>
    <col min="3" max="3" width="16" customWidth="1"/>
    <col min="4" max="8" width="14" customWidth="1"/>
  </cols>
  <sheetData>
    <row r="1" spans="1:9" ht="14.25" customHeight="1" x14ac:dyDescent="0.35">
      <c r="A1" s="78"/>
      <c r="B1" s="78"/>
      <c r="C1" s="78"/>
      <c r="D1" s="78"/>
      <c r="E1" s="78"/>
      <c r="F1" s="78"/>
      <c r="G1" s="78"/>
      <c r="H1" s="78"/>
    </row>
    <row r="2" spans="1:9" ht="14.25" customHeight="1" x14ac:dyDescent="0.35">
      <c r="A2" s="78"/>
      <c r="B2" s="78"/>
      <c r="C2" s="78"/>
      <c r="D2" s="78"/>
    </row>
    <row r="3" spans="1:9" ht="14.25" customHeight="1" x14ac:dyDescent="0.35">
      <c r="A3" s="44" t="s">
        <v>147</v>
      </c>
      <c r="B3" s="5" t="s">
        <v>148</v>
      </c>
      <c r="C3" s="5" t="s">
        <v>274</v>
      </c>
      <c r="D3" s="5" t="s">
        <v>155</v>
      </c>
      <c r="E3" s="5" t="s">
        <v>275</v>
      </c>
      <c r="F3" s="5" t="s">
        <v>276</v>
      </c>
      <c r="G3" s="5" t="s">
        <v>277</v>
      </c>
      <c r="H3" s="5" t="s">
        <v>183</v>
      </c>
      <c r="I3" s="5" t="s">
        <v>185</v>
      </c>
    </row>
    <row r="4" spans="1:9" ht="14.25" customHeight="1" x14ac:dyDescent="0.35">
      <c r="A4" s="23" t="s">
        <v>165</v>
      </c>
      <c r="B4" s="10" t="str">
        <f>IFERROR(INDEX('Employee Master'!$B$4:$B$54,MATCH(A4,'Employee Master'!$A$4:$A$54,0)),"")</f>
        <v>Reuben Mohammed</v>
      </c>
      <c r="C4" s="23" t="s">
        <v>198</v>
      </c>
      <c r="D4" s="14">
        <f>IF(A4="","",IFERROR(INDEX('Employee Master'!$I$4:$I$54,MATCH(A4,'Employee Master'!$A$4:$A$54,0)),""))</f>
        <v>8500</v>
      </c>
      <c r="E4" s="23">
        <v>4</v>
      </c>
      <c r="F4" s="46">
        <f>IF(D4="","",D4/Setup!$B$10*Setup!$B$12)</f>
        <v>79.6875</v>
      </c>
      <c r="G4" s="46">
        <f t="shared" ref="G4:G35" si="0">IFERROR(E4*F4,"")</f>
        <v>318.75</v>
      </c>
      <c r="H4" s="23">
        <v>0</v>
      </c>
      <c r="I4" s="46">
        <f>IFERROR(H4*(D4/Setup!$B$10*Setup!$B$13),"")</f>
        <v>0</v>
      </c>
    </row>
    <row r="5" spans="1:9" ht="14.25" customHeight="1" x14ac:dyDescent="0.35">
      <c r="A5" s="23"/>
      <c r="B5" s="10" t="str">
        <f>IFERROR(INDEX('Employee Master'!$B$4:$B$54,MATCH(A5,'Employee Master'!$A$4:$A$54,0)),"")</f>
        <v/>
      </c>
      <c r="C5" s="23"/>
      <c r="D5" s="14" t="str">
        <f>IF(A5="","",IFERROR(INDEX('Employee Master'!$I$4:$I$54,MATCH(A5,'Employee Master'!$A$4:$A$54,0)),""))</f>
        <v/>
      </c>
      <c r="E5" s="23"/>
      <c r="F5" s="46" t="str">
        <f>IF(D5="","",D5/Setup!$B$10*Setup!$B$12)</f>
        <v/>
      </c>
      <c r="G5" s="46" t="str">
        <f t="shared" si="0"/>
        <v/>
      </c>
      <c r="H5" s="23"/>
      <c r="I5" s="46" t="str">
        <f>IFERROR(H5*(D5/Setup!$B$10*Setup!$B$13),"")</f>
        <v/>
      </c>
    </row>
    <row r="6" spans="1:9" ht="14.25" customHeight="1" x14ac:dyDescent="0.35">
      <c r="A6" s="23"/>
      <c r="B6" s="10" t="str">
        <f>IFERROR(INDEX('Employee Master'!$B$4:$B$54,MATCH(A6,'Employee Master'!$A$4:$A$54,0)),"")</f>
        <v/>
      </c>
      <c r="C6" s="23"/>
      <c r="D6" s="14" t="str">
        <f>IF(A6="","",IFERROR(INDEX('Employee Master'!$I$4:$I$54,MATCH(A6,'Employee Master'!$A$4:$A$54,0)),""))</f>
        <v/>
      </c>
      <c r="E6" s="23"/>
      <c r="F6" s="46" t="str">
        <f>IF(D6="","",D6/Setup!$B$10*Setup!$B$12)</f>
        <v/>
      </c>
      <c r="G6" s="46" t="str">
        <f t="shared" si="0"/>
        <v/>
      </c>
      <c r="H6" s="23"/>
      <c r="I6" s="46" t="str">
        <f>IFERROR(H6*(D6/Setup!$B$10*Setup!$B$13),"")</f>
        <v/>
      </c>
    </row>
    <row r="7" spans="1:9" ht="14.25" customHeight="1" x14ac:dyDescent="0.35">
      <c r="A7" s="23"/>
      <c r="B7" s="10" t="str">
        <f>IFERROR(INDEX('Employee Master'!$B$4:$B$54,MATCH(A7,'Employee Master'!$A$4:$A$54,0)),"")</f>
        <v/>
      </c>
      <c r="C7" s="23"/>
      <c r="D7" s="14" t="str">
        <f>IF(A7="","",IFERROR(INDEX('Employee Master'!$I$4:$I$54,MATCH(A7,'Employee Master'!$A$4:$A$54,0)),""))</f>
        <v/>
      </c>
      <c r="E7" s="23"/>
      <c r="F7" s="46" t="str">
        <f>IF(D7="","",D7/Setup!$B$10*Setup!$B$12)</f>
        <v/>
      </c>
      <c r="G7" s="46" t="str">
        <f t="shared" si="0"/>
        <v/>
      </c>
      <c r="H7" s="23"/>
      <c r="I7" s="46" t="str">
        <f>IFERROR(H7*(D7/Setup!$B$10*Setup!$B$13),"")</f>
        <v/>
      </c>
    </row>
    <row r="8" spans="1:9" ht="14.25" customHeight="1" x14ac:dyDescent="0.35">
      <c r="A8" s="23"/>
      <c r="B8" s="10" t="str">
        <f>IFERROR(INDEX('Employee Master'!$B$4:$B$54,MATCH(A8,'Employee Master'!$A$4:$A$54,0)),"")</f>
        <v/>
      </c>
      <c r="C8" s="23"/>
      <c r="D8" s="14" t="str">
        <f>IF(A8="","",IFERROR(INDEX('Employee Master'!$I$4:$I$54,MATCH(A8,'Employee Master'!$A$4:$A$54,0)),""))</f>
        <v/>
      </c>
      <c r="E8" s="23"/>
      <c r="F8" s="46" t="str">
        <f>IF(D8="","",D8/Setup!$B$10*Setup!$B$12)</f>
        <v/>
      </c>
      <c r="G8" s="46" t="str">
        <f t="shared" si="0"/>
        <v/>
      </c>
      <c r="H8" s="23"/>
      <c r="I8" s="46" t="str">
        <f>IFERROR(H8*(D8/Setup!$B$10*Setup!$B$13),"")</f>
        <v/>
      </c>
    </row>
    <row r="9" spans="1:9" ht="14.25" customHeight="1" x14ac:dyDescent="0.35">
      <c r="A9" s="23"/>
      <c r="B9" s="10" t="str">
        <f>IFERROR(INDEX('Employee Master'!$B$4:$B$54,MATCH(A9,'Employee Master'!$A$4:$A$54,0)),"")</f>
        <v/>
      </c>
      <c r="C9" s="23"/>
      <c r="D9" s="14" t="str">
        <f>IF(A9="","",IFERROR(INDEX('Employee Master'!$I$4:$I$54,MATCH(A9,'Employee Master'!$A$4:$A$54,0)),""))</f>
        <v/>
      </c>
      <c r="E9" s="23"/>
      <c r="F9" s="46" t="str">
        <f>IF(D9="","",D9/Setup!$B$10*Setup!$B$12)</f>
        <v/>
      </c>
      <c r="G9" s="46" t="str">
        <f t="shared" si="0"/>
        <v/>
      </c>
      <c r="H9" s="23"/>
      <c r="I9" s="46" t="str">
        <f>IFERROR(H9*(D9/Setup!$B$10*Setup!$B$13),"")</f>
        <v/>
      </c>
    </row>
    <row r="10" spans="1:9" ht="14.25" customHeight="1" x14ac:dyDescent="0.35">
      <c r="A10" s="23"/>
      <c r="B10" s="10" t="str">
        <f>IFERROR(INDEX('Employee Master'!$B$4:$B$54,MATCH(A10,'Employee Master'!$A$4:$A$54,0)),"")</f>
        <v/>
      </c>
      <c r="C10" s="23"/>
      <c r="D10" s="14" t="str">
        <f>IF(A10="","",IFERROR(INDEX('Employee Master'!$I$4:$I$54,MATCH(A10,'Employee Master'!$A$4:$A$54,0)),""))</f>
        <v/>
      </c>
      <c r="E10" s="23"/>
      <c r="F10" s="46" t="str">
        <f>IF(D10="","",D10/Setup!$B$10*Setup!$B$12)</f>
        <v/>
      </c>
      <c r="G10" s="46" t="str">
        <f t="shared" si="0"/>
        <v/>
      </c>
      <c r="H10" s="23"/>
      <c r="I10" s="46" t="str">
        <f>IFERROR(H10*(D10/Setup!$B$10*Setup!$B$13),"")</f>
        <v/>
      </c>
    </row>
    <row r="11" spans="1:9" ht="14.25" customHeight="1" x14ac:dyDescent="0.35">
      <c r="A11" s="23"/>
      <c r="B11" s="10" t="str">
        <f>IFERROR(INDEX('Employee Master'!$B$4:$B$54,MATCH(A11,'Employee Master'!$A$4:$A$54,0)),"")</f>
        <v/>
      </c>
      <c r="C11" s="23"/>
      <c r="D11" s="14" t="str">
        <f>IF(A11="","",IFERROR(INDEX('Employee Master'!$I$4:$I$54,MATCH(A11,'Employee Master'!$A$4:$A$54,0)),""))</f>
        <v/>
      </c>
      <c r="E11" s="23"/>
      <c r="F11" s="46" t="str">
        <f>IF(D11="","",D11/Setup!$B$10*Setup!$B$12)</f>
        <v/>
      </c>
      <c r="G11" s="46" t="str">
        <f t="shared" si="0"/>
        <v/>
      </c>
      <c r="H11" s="23"/>
      <c r="I11" s="46" t="str">
        <f>IFERROR(H11*(D11/Setup!$B$10*Setup!$B$13),"")</f>
        <v/>
      </c>
    </row>
    <row r="12" spans="1:9" ht="14.25" customHeight="1" x14ac:dyDescent="0.35">
      <c r="A12" s="23"/>
      <c r="B12" s="10" t="str">
        <f>IFERROR(INDEX('Employee Master'!$B$4:$B$54,MATCH(A12,'Employee Master'!$A$4:$A$54,0)),"")</f>
        <v/>
      </c>
      <c r="C12" s="23"/>
      <c r="D12" s="14" t="str">
        <f>IF(A12="","",IFERROR(INDEX('Employee Master'!$I$4:$I$54,MATCH(A12,'Employee Master'!$A$4:$A$54,0)),""))</f>
        <v/>
      </c>
      <c r="E12" s="23"/>
      <c r="F12" s="46" t="str">
        <f>IF(D12="","",D12/Setup!$B$10*Setup!$B$12)</f>
        <v/>
      </c>
      <c r="G12" s="46" t="str">
        <f t="shared" si="0"/>
        <v/>
      </c>
      <c r="H12" s="23"/>
      <c r="I12" s="46" t="str">
        <f>IFERROR(H12*(D12/Setup!$B$10*Setup!$B$13),"")</f>
        <v/>
      </c>
    </row>
    <row r="13" spans="1:9" ht="14.25" customHeight="1" x14ac:dyDescent="0.35">
      <c r="A13" s="23"/>
      <c r="B13" s="10" t="str">
        <f>IFERROR(INDEX('Employee Master'!$B$4:$B$54,MATCH(A13,'Employee Master'!$A$4:$A$54,0)),"")</f>
        <v/>
      </c>
      <c r="C13" s="23"/>
      <c r="D13" s="14" t="str">
        <f>IF(A13="","",IFERROR(INDEX('Employee Master'!$I$4:$I$54,MATCH(A13,'Employee Master'!$A$4:$A$54,0)),""))</f>
        <v/>
      </c>
      <c r="E13" s="23"/>
      <c r="F13" s="46" t="str">
        <f>IF(D13="","",D13/Setup!$B$10*Setup!$B$12)</f>
        <v/>
      </c>
      <c r="G13" s="46" t="str">
        <f t="shared" si="0"/>
        <v/>
      </c>
      <c r="H13" s="23"/>
      <c r="I13" s="46" t="str">
        <f>IFERROR(H13*(D13/Setup!$B$10*Setup!$B$13),"")</f>
        <v/>
      </c>
    </row>
    <row r="14" spans="1:9" ht="14.25" customHeight="1" x14ac:dyDescent="0.35">
      <c r="A14" s="23"/>
      <c r="B14" s="10" t="str">
        <f>IFERROR(INDEX('Employee Master'!$B$4:$B$54,MATCH(A14,'Employee Master'!$A$4:$A$54,0)),"")</f>
        <v/>
      </c>
      <c r="C14" s="23"/>
      <c r="D14" s="14" t="str">
        <f>IF(A14="","",IFERROR(INDEX('Employee Master'!$I$4:$I$54,MATCH(A14,'Employee Master'!$A$4:$A$54,0)),""))</f>
        <v/>
      </c>
      <c r="E14" s="23"/>
      <c r="F14" s="46" t="str">
        <f>IF(D14="","",D14/Setup!$B$10*Setup!$B$12)</f>
        <v/>
      </c>
      <c r="G14" s="46" t="str">
        <f t="shared" si="0"/>
        <v/>
      </c>
      <c r="H14" s="23"/>
      <c r="I14" s="46" t="str">
        <f>IFERROR(H14*(D14/Setup!$B$10*Setup!$B$13),"")</f>
        <v/>
      </c>
    </row>
    <row r="15" spans="1:9" ht="14.25" customHeight="1" x14ac:dyDescent="0.35">
      <c r="A15" s="23"/>
      <c r="B15" s="10" t="str">
        <f>IFERROR(INDEX('Employee Master'!$B$4:$B$54,MATCH(A15,'Employee Master'!$A$4:$A$54,0)),"")</f>
        <v/>
      </c>
      <c r="C15" s="23"/>
      <c r="D15" s="14" t="str">
        <f>IF(A15="","",IFERROR(INDEX('Employee Master'!$I$4:$I$54,MATCH(A15,'Employee Master'!$A$4:$A$54,0)),""))</f>
        <v/>
      </c>
      <c r="E15" s="23"/>
      <c r="F15" s="46" t="str">
        <f>IF(D15="","",D15/Setup!$B$10*Setup!$B$12)</f>
        <v/>
      </c>
      <c r="G15" s="46" t="str">
        <f t="shared" si="0"/>
        <v/>
      </c>
      <c r="H15" s="23"/>
      <c r="I15" s="46" t="str">
        <f>IFERROR(H15*(D15/Setup!$B$10*Setup!$B$13),"")</f>
        <v/>
      </c>
    </row>
    <row r="16" spans="1:9" ht="14.25" customHeight="1" x14ac:dyDescent="0.35">
      <c r="A16" s="23"/>
      <c r="B16" s="10" t="str">
        <f>IFERROR(INDEX('Employee Master'!$B$4:$B$54,MATCH(A16,'Employee Master'!$A$4:$A$54,0)),"")</f>
        <v/>
      </c>
      <c r="C16" s="23"/>
      <c r="D16" s="14" t="str">
        <f>IF(A16="","",IFERROR(INDEX('Employee Master'!$I$4:$I$54,MATCH(A16,'Employee Master'!$A$4:$A$54,0)),""))</f>
        <v/>
      </c>
      <c r="E16" s="23"/>
      <c r="F16" s="46" t="str">
        <f>IF(D16="","",D16/Setup!$B$10*Setup!$B$12)</f>
        <v/>
      </c>
      <c r="G16" s="46" t="str">
        <f t="shared" si="0"/>
        <v/>
      </c>
      <c r="H16" s="23"/>
      <c r="I16" s="46" t="str">
        <f>IFERROR(H16*(D16/Setup!$B$10*Setup!$B$13),"")</f>
        <v/>
      </c>
    </row>
    <row r="17" spans="1:9" ht="14.25" customHeight="1" x14ac:dyDescent="0.35">
      <c r="A17" s="23"/>
      <c r="B17" s="10" t="str">
        <f>IFERROR(INDEX('Employee Master'!$B$4:$B$54,MATCH(A17,'Employee Master'!$A$4:$A$54,0)),"")</f>
        <v/>
      </c>
      <c r="C17" s="23"/>
      <c r="D17" s="14" t="str">
        <f>IF(A17="","",IFERROR(INDEX('Employee Master'!$I$4:$I$54,MATCH(A17,'Employee Master'!$A$4:$A$54,0)),""))</f>
        <v/>
      </c>
      <c r="E17" s="23"/>
      <c r="F17" s="46" t="str">
        <f>IF(D17="","",D17/Setup!$B$10*Setup!$B$12)</f>
        <v/>
      </c>
      <c r="G17" s="46" t="str">
        <f t="shared" si="0"/>
        <v/>
      </c>
      <c r="H17" s="23"/>
      <c r="I17" s="46" t="str">
        <f>IFERROR(H17*(D17/Setup!$B$10*Setup!$B$13),"")</f>
        <v/>
      </c>
    </row>
    <row r="18" spans="1:9" ht="14.25" customHeight="1" x14ac:dyDescent="0.35">
      <c r="A18" s="23"/>
      <c r="B18" s="10" t="str">
        <f>IFERROR(INDEX('Employee Master'!$B$4:$B$54,MATCH(A18,'Employee Master'!$A$4:$A$54,0)),"")</f>
        <v/>
      </c>
      <c r="C18" s="23"/>
      <c r="D18" s="14" t="str">
        <f>IF(A18="","",IFERROR(INDEX('Employee Master'!$I$4:$I$54,MATCH(A18,'Employee Master'!$A$4:$A$54,0)),""))</f>
        <v/>
      </c>
      <c r="E18" s="23"/>
      <c r="F18" s="46" t="str">
        <f>IF(D18="","",D18/Setup!$B$10*Setup!$B$12)</f>
        <v/>
      </c>
      <c r="G18" s="46" t="str">
        <f t="shared" si="0"/>
        <v/>
      </c>
      <c r="H18" s="23"/>
      <c r="I18" s="46" t="str">
        <f>IFERROR(H18*(D18/Setup!$B$10*Setup!$B$13),"")</f>
        <v/>
      </c>
    </row>
    <row r="19" spans="1:9" ht="14.25" customHeight="1" x14ac:dyDescent="0.35">
      <c r="A19" s="23"/>
      <c r="B19" s="10" t="str">
        <f>IFERROR(INDEX('Employee Master'!$B$4:$B$54,MATCH(A19,'Employee Master'!$A$4:$A$54,0)),"")</f>
        <v/>
      </c>
      <c r="C19" s="23"/>
      <c r="D19" s="14" t="str">
        <f>IF(A19="","",IFERROR(INDEX('Employee Master'!$I$4:$I$54,MATCH(A19,'Employee Master'!$A$4:$A$54,0)),""))</f>
        <v/>
      </c>
      <c r="E19" s="23"/>
      <c r="F19" s="46" t="str">
        <f>IF(D19="","",D19/Setup!$B$10*Setup!$B$12)</f>
        <v/>
      </c>
      <c r="G19" s="46" t="str">
        <f t="shared" si="0"/>
        <v/>
      </c>
      <c r="H19" s="23"/>
      <c r="I19" s="46" t="str">
        <f>IFERROR(H19*(D19/Setup!$B$10*Setup!$B$13),"")</f>
        <v/>
      </c>
    </row>
    <row r="20" spans="1:9" ht="14.25" customHeight="1" x14ac:dyDescent="0.35">
      <c r="A20" s="23"/>
      <c r="B20" s="10" t="str">
        <f>IFERROR(INDEX('Employee Master'!$B$4:$B$54,MATCH(A20,'Employee Master'!$A$4:$A$54,0)),"")</f>
        <v/>
      </c>
      <c r="C20" s="23"/>
      <c r="D20" s="14" t="str">
        <f>IF(A20="","",IFERROR(INDEX('Employee Master'!$I$4:$I$54,MATCH(A20,'Employee Master'!$A$4:$A$54,0)),""))</f>
        <v/>
      </c>
      <c r="E20" s="23"/>
      <c r="F20" s="46" t="str">
        <f>IF(D20="","",D20/Setup!$B$10*Setup!$B$12)</f>
        <v/>
      </c>
      <c r="G20" s="46" t="str">
        <f t="shared" si="0"/>
        <v/>
      </c>
      <c r="H20" s="23"/>
      <c r="I20" s="46" t="str">
        <f>IFERROR(H20*(D20/Setup!$B$10*Setup!$B$13),"")</f>
        <v/>
      </c>
    </row>
    <row r="21" spans="1:9" ht="14.25" customHeight="1" x14ac:dyDescent="0.35">
      <c r="A21" s="23"/>
      <c r="B21" s="10" t="str">
        <f>IFERROR(INDEX('Employee Master'!$B$4:$B$54,MATCH(A21,'Employee Master'!$A$4:$A$54,0)),"")</f>
        <v/>
      </c>
      <c r="C21" s="23"/>
      <c r="D21" s="14" t="str">
        <f>IF(A21="","",IFERROR(INDEX('Employee Master'!$I$4:$I$54,MATCH(A21,'Employee Master'!$A$4:$A$54,0)),""))</f>
        <v/>
      </c>
      <c r="E21" s="23"/>
      <c r="F21" s="46" t="str">
        <f>IF(D21="","",D21/Setup!$B$10*Setup!$B$12)</f>
        <v/>
      </c>
      <c r="G21" s="46" t="str">
        <f t="shared" si="0"/>
        <v/>
      </c>
      <c r="H21" s="23"/>
      <c r="I21" s="46" t="str">
        <f>IFERROR(H21*(D21/Setup!$B$10*Setup!$B$13),"")</f>
        <v/>
      </c>
    </row>
    <row r="22" spans="1:9" ht="14.25" customHeight="1" x14ac:dyDescent="0.35">
      <c r="A22" s="23"/>
      <c r="B22" s="10" t="str">
        <f>IFERROR(INDEX('Employee Master'!$B$4:$B$54,MATCH(A22,'Employee Master'!$A$4:$A$54,0)),"")</f>
        <v/>
      </c>
      <c r="C22" s="23"/>
      <c r="D22" s="14" t="str">
        <f>IF(A22="","",IFERROR(INDEX('Employee Master'!$I$4:$I$54,MATCH(A22,'Employee Master'!$A$4:$A$54,0)),""))</f>
        <v/>
      </c>
      <c r="E22" s="23"/>
      <c r="F22" s="46" t="str">
        <f>IF(D22="","",D22/Setup!$B$10*Setup!$B$12)</f>
        <v/>
      </c>
      <c r="G22" s="46" t="str">
        <f t="shared" si="0"/>
        <v/>
      </c>
      <c r="H22" s="23"/>
      <c r="I22" s="46" t="str">
        <f>IFERROR(H22*(D22/Setup!$B$10*Setup!$B$13),"")</f>
        <v/>
      </c>
    </row>
    <row r="23" spans="1:9" ht="14.25" customHeight="1" x14ac:dyDescent="0.35">
      <c r="A23" s="23"/>
      <c r="B23" s="10" t="str">
        <f>IFERROR(INDEX('Employee Master'!$B$4:$B$54,MATCH(A23,'Employee Master'!$A$4:$A$54,0)),"")</f>
        <v/>
      </c>
      <c r="C23" s="23"/>
      <c r="D23" s="14" t="str">
        <f>IF(A23="","",IFERROR(INDEX('Employee Master'!$I$4:$I$54,MATCH(A23,'Employee Master'!$A$4:$A$54,0)),""))</f>
        <v/>
      </c>
      <c r="E23" s="23"/>
      <c r="F23" s="46" t="str">
        <f>IF(D23="","",D23/Setup!$B$10*Setup!$B$12)</f>
        <v/>
      </c>
      <c r="G23" s="46" t="str">
        <f t="shared" si="0"/>
        <v/>
      </c>
      <c r="H23" s="23"/>
      <c r="I23" s="46" t="str">
        <f>IFERROR(H23*(D23/Setup!$B$10*Setup!$B$13),"")</f>
        <v/>
      </c>
    </row>
    <row r="24" spans="1:9" ht="14.25" customHeight="1" x14ac:dyDescent="0.35">
      <c r="A24" s="23"/>
      <c r="B24" s="10" t="str">
        <f>IFERROR(INDEX('Employee Master'!$B$4:$B$54,MATCH(A24,'Employee Master'!$A$4:$A$54,0)),"")</f>
        <v/>
      </c>
      <c r="C24" s="23"/>
      <c r="D24" s="14" t="str">
        <f>IF(A24="","",IFERROR(INDEX('Employee Master'!$I$4:$I$54,MATCH(A24,'Employee Master'!$A$4:$A$54,0)),""))</f>
        <v/>
      </c>
      <c r="E24" s="23"/>
      <c r="F24" s="46" t="str">
        <f>IF(D24="","",D24/Setup!$B$10*Setup!$B$12)</f>
        <v/>
      </c>
      <c r="G24" s="46" t="str">
        <f t="shared" si="0"/>
        <v/>
      </c>
      <c r="H24" s="23"/>
      <c r="I24" s="46" t="str">
        <f>IFERROR(H24*(D24/Setup!$B$10*Setup!$B$13),"")</f>
        <v/>
      </c>
    </row>
    <row r="25" spans="1:9" ht="14.25" customHeight="1" x14ac:dyDescent="0.35">
      <c r="A25" s="23"/>
      <c r="B25" s="10" t="str">
        <f>IFERROR(INDEX('Employee Master'!$B$4:$B$54,MATCH(A25,'Employee Master'!$A$4:$A$54,0)),"")</f>
        <v/>
      </c>
      <c r="C25" s="23"/>
      <c r="D25" s="14" t="str">
        <f>IF(A25="","",IFERROR(INDEX('Employee Master'!$I$4:$I$54,MATCH(A25,'Employee Master'!$A$4:$A$54,0)),""))</f>
        <v/>
      </c>
      <c r="E25" s="23"/>
      <c r="F25" s="46" t="str">
        <f>IF(D25="","",D25/Setup!$B$10*Setup!$B$12)</f>
        <v/>
      </c>
      <c r="G25" s="46" t="str">
        <f t="shared" si="0"/>
        <v/>
      </c>
      <c r="H25" s="23"/>
      <c r="I25" s="46" t="str">
        <f>IFERROR(H25*(D25/Setup!$B$10*Setup!$B$13),"")</f>
        <v/>
      </c>
    </row>
    <row r="26" spans="1:9" ht="14.25" customHeight="1" x14ac:dyDescent="0.35">
      <c r="A26" s="23"/>
      <c r="B26" s="10" t="str">
        <f>IFERROR(INDEX('Employee Master'!$B$4:$B$54,MATCH(A26,'Employee Master'!$A$4:$A$54,0)),"")</f>
        <v/>
      </c>
      <c r="C26" s="23"/>
      <c r="D26" s="14" t="str">
        <f>IF(A26="","",IFERROR(INDEX('Employee Master'!$I$4:$I$54,MATCH(A26,'Employee Master'!$A$4:$A$54,0)),""))</f>
        <v/>
      </c>
      <c r="E26" s="23"/>
      <c r="F26" s="46" t="str">
        <f>IF(D26="","",D26/Setup!$B$10*Setup!$B$12)</f>
        <v/>
      </c>
      <c r="G26" s="46" t="str">
        <f t="shared" si="0"/>
        <v/>
      </c>
      <c r="H26" s="23"/>
      <c r="I26" s="46" t="str">
        <f>IFERROR(H26*(D26/Setup!$B$10*Setup!$B$13),"")</f>
        <v/>
      </c>
    </row>
    <row r="27" spans="1:9" ht="14.25" customHeight="1" x14ac:dyDescent="0.35">
      <c r="A27" s="23"/>
      <c r="B27" s="10" t="str">
        <f>IFERROR(INDEX('Employee Master'!$B$4:$B$54,MATCH(A27,'Employee Master'!$A$4:$A$54,0)),"")</f>
        <v/>
      </c>
      <c r="C27" s="23"/>
      <c r="D27" s="14" t="str">
        <f>IF(A27="","",IFERROR(INDEX('Employee Master'!$I$4:$I$54,MATCH(A27,'Employee Master'!$A$4:$A$54,0)),""))</f>
        <v/>
      </c>
      <c r="E27" s="23"/>
      <c r="F27" s="46" t="str">
        <f>IF(D27="","",D27/Setup!$B$10*Setup!$B$12)</f>
        <v/>
      </c>
      <c r="G27" s="46" t="str">
        <f t="shared" si="0"/>
        <v/>
      </c>
      <c r="H27" s="23"/>
      <c r="I27" s="46" t="str">
        <f>IFERROR(H27*(D27/Setup!$B$10*Setup!$B$13),"")</f>
        <v/>
      </c>
    </row>
    <row r="28" spans="1:9" ht="14.25" customHeight="1" x14ac:dyDescent="0.35">
      <c r="A28" s="23"/>
      <c r="B28" s="10" t="str">
        <f>IFERROR(INDEX('Employee Master'!$B$4:$B$54,MATCH(A28,'Employee Master'!$A$4:$A$54,0)),"")</f>
        <v/>
      </c>
      <c r="C28" s="23"/>
      <c r="D28" s="14" t="str">
        <f>IF(A28="","",IFERROR(INDEX('Employee Master'!$I$4:$I$54,MATCH(A28,'Employee Master'!$A$4:$A$54,0)),""))</f>
        <v/>
      </c>
      <c r="E28" s="23"/>
      <c r="F28" s="46" t="str">
        <f>IF(D28="","",D28/Setup!$B$10*Setup!$B$12)</f>
        <v/>
      </c>
      <c r="G28" s="46" t="str">
        <f t="shared" si="0"/>
        <v/>
      </c>
      <c r="H28" s="23"/>
      <c r="I28" s="46" t="str">
        <f>IFERROR(H28*(D28/Setup!$B$10*Setup!$B$13),"")</f>
        <v/>
      </c>
    </row>
    <row r="29" spans="1:9" ht="14.25" customHeight="1" x14ac:dyDescent="0.35">
      <c r="A29" s="23"/>
      <c r="B29" s="10" t="str">
        <f>IFERROR(INDEX('Employee Master'!$B$4:$B$54,MATCH(A29,'Employee Master'!$A$4:$A$54,0)),"")</f>
        <v/>
      </c>
      <c r="C29" s="23"/>
      <c r="D29" s="14" t="str">
        <f>IF(A29="","",IFERROR(INDEX('Employee Master'!$I$4:$I$54,MATCH(A29,'Employee Master'!$A$4:$A$54,0)),""))</f>
        <v/>
      </c>
      <c r="E29" s="23"/>
      <c r="F29" s="46" t="str">
        <f>IF(D29="","",D29/Setup!$B$10*Setup!$B$12)</f>
        <v/>
      </c>
      <c r="G29" s="46" t="str">
        <f t="shared" si="0"/>
        <v/>
      </c>
      <c r="H29" s="23"/>
      <c r="I29" s="46" t="str">
        <f>IFERROR(H29*(D29/Setup!$B$10*Setup!$B$13),"")</f>
        <v/>
      </c>
    </row>
    <row r="30" spans="1:9" ht="14.25" customHeight="1" x14ac:dyDescent="0.35">
      <c r="A30" s="23"/>
      <c r="B30" s="10" t="str">
        <f>IFERROR(INDEX('Employee Master'!$B$4:$B$54,MATCH(A30,'Employee Master'!$A$4:$A$54,0)),"")</f>
        <v/>
      </c>
      <c r="C30" s="23"/>
      <c r="D30" s="14" t="str">
        <f>IF(A30="","",IFERROR(INDEX('Employee Master'!$I$4:$I$54,MATCH(A30,'Employee Master'!$A$4:$A$54,0)),""))</f>
        <v/>
      </c>
      <c r="E30" s="23"/>
      <c r="F30" s="46" t="str">
        <f>IF(D30="","",D30/Setup!$B$10*Setup!$B$12)</f>
        <v/>
      </c>
      <c r="G30" s="46" t="str">
        <f t="shared" si="0"/>
        <v/>
      </c>
      <c r="H30" s="23"/>
      <c r="I30" s="46" t="str">
        <f>IFERROR(H30*(D30/Setup!$B$10*Setup!$B$13),"")</f>
        <v/>
      </c>
    </row>
    <row r="31" spans="1:9" ht="14.25" customHeight="1" x14ac:dyDescent="0.35">
      <c r="A31" s="23"/>
      <c r="B31" s="10" t="str">
        <f>IFERROR(INDEX('Employee Master'!$B$4:$B$54,MATCH(A31,'Employee Master'!$A$4:$A$54,0)),"")</f>
        <v/>
      </c>
      <c r="C31" s="23"/>
      <c r="D31" s="14" t="str">
        <f>IF(A31="","",IFERROR(INDEX('Employee Master'!$I$4:$I$54,MATCH(A31,'Employee Master'!$A$4:$A$54,0)),""))</f>
        <v/>
      </c>
      <c r="E31" s="23"/>
      <c r="F31" s="46" t="str">
        <f>IF(D31="","",D31/Setup!$B$10*Setup!$B$12)</f>
        <v/>
      </c>
      <c r="G31" s="46" t="str">
        <f t="shared" si="0"/>
        <v/>
      </c>
      <c r="H31" s="23"/>
      <c r="I31" s="46" t="str">
        <f>IFERROR(H31*(D31/Setup!$B$10*Setup!$B$13),"")</f>
        <v/>
      </c>
    </row>
    <row r="32" spans="1:9" ht="14.25" customHeight="1" x14ac:dyDescent="0.35">
      <c r="A32" s="23"/>
      <c r="B32" s="10" t="str">
        <f>IFERROR(INDEX('Employee Master'!$B$4:$B$54,MATCH(A32,'Employee Master'!$A$4:$A$54,0)),"")</f>
        <v/>
      </c>
      <c r="C32" s="23"/>
      <c r="D32" s="14" t="str">
        <f>IF(A32="","",IFERROR(INDEX('Employee Master'!$I$4:$I$54,MATCH(A32,'Employee Master'!$A$4:$A$54,0)),""))</f>
        <v/>
      </c>
      <c r="E32" s="23"/>
      <c r="F32" s="46" t="str">
        <f>IF(D32="","",D32/Setup!$B$10*Setup!$B$12)</f>
        <v/>
      </c>
      <c r="G32" s="46" t="str">
        <f t="shared" si="0"/>
        <v/>
      </c>
      <c r="H32" s="23"/>
      <c r="I32" s="46" t="str">
        <f>IFERROR(H32*(D32/Setup!$B$10*Setup!$B$13),"")</f>
        <v/>
      </c>
    </row>
    <row r="33" spans="1:9" ht="14.25" customHeight="1" x14ac:dyDescent="0.35">
      <c r="A33" s="23"/>
      <c r="B33" s="10" t="str">
        <f>IFERROR(INDEX('Employee Master'!$B$4:$B$54,MATCH(A33,'Employee Master'!$A$4:$A$54,0)),"")</f>
        <v/>
      </c>
      <c r="C33" s="23"/>
      <c r="D33" s="14" t="str">
        <f>IF(A33="","",IFERROR(INDEX('Employee Master'!$I$4:$I$54,MATCH(A33,'Employee Master'!$A$4:$A$54,0)),""))</f>
        <v/>
      </c>
      <c r="E33" s="23"/>
      <c r="F33" s="46" t="str">
        <f>IF(D33="","",D33/Setup!$B$10*Setup!$B$12)</f>
        <v/>
      </c>
      <c r="G33" s="46" t="str">
        <f t="shared" si="0"/>
        <v/>
      </c>
      <c r="H33" s="23"/>
      <c r="I33" s="46" t="str">
        <f>IFERROR(H33*(D33/Setup!$B$10*Setup!$B$13),"")</f>
        <v/>
      </c>
    </row>
    <row r="34" spans="1:9" ht="14.25" customHeight="1" x14ac:dyDescent="0.35">
      <c r="A34" s="23"/>
      <c r="B34" s="10" t="str">
        <f>IFERROR(INDEX('Employee Master'!$B$4:$B$54,MATCH(A34,'Employee Master'!$A$4:$A$54,0)),"")</f>
        <v/>
      </c>
      <c r="C34" s="23"/>
      <c r="D34" s="14" t="str">
        <f>IF(A34="","",IFERROR(INDEX('Employee Master'!$I$4:$I$54,MATCH(A34,'Employee Master'!$A$4:$A$54,0)),""))</f>
        <v/>
      </c>
      <c r="E34" s="23"/>
      <c r="F34" s="46" t="str">
        <f>IF(D34="","",D34/Setup!$B$10*Setup!$B$12)</f>
        <v/>
      </c>
      <c r="G34" s="46" t="str">
        <f t="shared" si="0"/>
        <v/>
      </c>
      <c r="H34" s="23"/>
      <c r="I34" s="46" t="str">
        <f>IFERROR(H34*(D34/Setup!$B$10*Setup!$B$13),"")</f>
        <v/>
      </c>
    </row>
    <row r="35" spans="1:9" ht="14.25" customHeight="1" x14ac:dyDescent="0.35">
      <c r="A35" s="23"/>
      <c r="B35" s="10" t="str">
        <f>IFERROR(INDEX('Employee Master'!$B$4:$B$54,MATCH(A35,'Employee Master'!$A$4:$A$54,0)),"")</f>
        <v/>
      </c>
      <c r="C35" s="23"/>
      <c r="D35" s="14" t="str">
        <f>IF(A35="","",IFERROR(INDEX('Employee Master'!$I$4:$I$54,MATCH(A35,'Employee Master'!$A$4:$A$54,0)),""))</f>
        <v/>
      </c>
      <c r="E35" s="23"/>
      <c r="F35" s="46" t="str">
        <f>IF(D35="","",D35/Setup!$B$10*Setup!$B$12)</f>
        <v/>
      </c>
      <c r="G35" s="46" t="str">
        <f t="shared" si="0"/>
        <v/>
      </c>
      <c r="H35" s="23"/>
      <c r="I35" s="46" t="str">
        <f>IFERROR(H35*(D35/Setup!$B$10*Setup!$B$13),"")</f>
        <v/>
      </c>
    </row>
    <row r="36" spans="1:9" ht="14.25" customHeight="1" x14ac:dyDescent="0.35">
      <c r="A36" s="23"/>
      <c r="B36" s="10" t="str">
        <f>IFERROR(INDEX('Employee Master'!$B$4:$B$54,MATCH(A36,'Employee Master'!$A$4:$A$54,0)),"")</f>
        <v/>
      </c>
      <c r="C36" s="23"/>
      <c r="D36" s="14" t="str">
        <f>IF(A36="","",IFERROR(INDEX('Employee Master'!$I$4:$I$54,MATCH(A36,'Employee Master'!$A$4:$A$54,0)),""))</f>
        <v/>
      </c>
      <c r="E36" s="23"/>
      <c r="F36" s="46" t="str">
        <f>IF(D36="","",D36/Setup!$B$10*Setup!$B$12)</f>
        <v/>
      </c>
      <c r="G36" s="46" t="str">
        <f t="shared" ref="G36:G54" si="1">IFERROR(E36*F36,"")</f>
        <v/>
      </c>
      <c r="H36" s="23"/>
      <c r="I36" s="46" t="str">
        <f>IFERROR(H36*(D36/Setup!$B$10*Setup!$B$13),"")</f>
        <v/>
      </c>
    </row>
    <row r="37" spans="1:9" ht="14.25" customHeight="1" x14ac:dyDescent="0.35">
      <c r="A37" s="23"/>
      <c r="B37" s="10" t="str">
        <f>IFERROR(INDEX('Employee Master'!$B$4:$B$54,MATCH(A37,'Employee Master'!$A$4:$A$54,0)),"")</f>
        <v/>
      </c>
      <c r="C37" s="23"/>
      <c r="D37" s="14" t="str">
        <f>IF(A37="","",IFERROR(INDEX('Employee Master'!$I$4:$I$54,MATCH(A37,'Employee Master'!$A$4:$A$54,0)),""))</f>
        <v/>
      </c>
      <c r="E37" s="23"/>
      <c r="F37" s="46" t="str">
        <f>IF(D37="","",D37/Setup!$B$10*Setup!$B$12)</f>
        <v/>
      </c>
      <c r="G37" s="46" t="str">
        <f t="shared" si="1"/>
        <v/>
      </c>
      <c r="H37" s="23"/>
      <c r="I37" s="46" t="str">
        <f>IFERROR(H37*(D37/Setup!$B$10*Setup!$B$13),"")</f>
        <v/>
      </c>
    </row>
    <row r="38" spans="1:9" ht="14.25" customHeight="1" x14ac:dyDescent="0.35">
      <c r="A38" s="23"/>
      <c r="B38" s="10" t="str">
        <f>IFERROR(INDEX('Employee Master'!$B$4:$B$54,MATCH(A38,'Employee Master'!$A$4:$A$54,0)),"")</f>
        <v/>
      </c>
      <c r="C38" s="23"/>
      <c r="D38" s="14" t="str">
        <f>IF(A38="","",IFERROR(INDEX('Employee Master'!$I$4:$I$54,MATCH(A38,'Employee Master'!$A$4:$A$54,0)),""))</f>
        <v/>
      </c>
      <c r="E38" s="23"/>
      <c r="F38" s="46" t="str">
        <f>IF(D38="","",D38/Setup!$B$10*Setup!$B$12)</f>
        <v/>
      </c>
      <c r="G38" s="46" t="str">
        <f t="shared" si="1"/>
        <v/>
      </c>
      <c r="H38" s="23"/>
      <c r="I38" s="46" t="str">
        <f>IFERROR(H38*(D38/Setup!$B$10*Setup!$B$13),"")</f>
        <v/>
      </c>
    </row>
    <row r="39" spans="1:9" ht="14.25" customHeight="1" x14ac:dyDescent="0.35">
      <c r="A39" s="23"/>
      <c r="B39" s="10" t="str">
        <f>IFERROR(INDEX('Employee Master'!$B$4:$B$54,MATCH(A39,'Employee Master'!$A$4:$A$54,0)),"")</f>
        <v/>
      </c>
      <c r="C39" s="23"/>
      <c r="D39" s="14" t="str">
        <f>IF(A39="","",IFERROR(INDEX('Employee Master'!$I$4:$I$54,MATCH(A39,'Employee Master'!$A$4:$A$54,0)),""))</f>
        <v/>
      </c>
      <c r="E39" s="23"/>
      <c r="F39" s="46" t="str">
        <f>IF(D39="","",D39/Setup!$B$10*Setup!$B$12)</f>
        <v/>
      </c>
      <c r="G39" s="46" t="str">
        <f t="shared" si="1"/>
        <v/>
      </c>
      <c r="H39" s="23"/>
      <c r="I39" s="46" t="str">
        <f>IFERROR(H39*(D39/Setup!$B$10*Setup!$B$13),"")</f>
        <v/>
      </c>
    </row>
    <row r="40" spans="1:9" ht="14.25" customHeight="1" x14ac:dyDescent="0.35">
      <c r="A40" s="23"/>
      <c r="B40" s="10" t="str">
        <f>IFERROR(INDEX('Employee Master'!$B$4:$B$54,MATCH(A40,'Employee Master'!$A$4:$A$54,0)),"")</f>
        <v/>
      </c>
      <c r="C40" s="23"/>
      <c r="D40" s="14" t="str">
        <f>IF(A40="","",IFERROR(INDEX('Employee Master'!$I$4:$I$54,MATCH(A40,'Employee Master'!$A$4:$A$54,0)),""))</f>
        <v/>
      </c>
      <c r="E40" s="23"/>
      <c r="F40" s="46" t="str">
        <f>IF(D40="","",D40/Setup!$B$10*Setup!$B$12)</f>
        <v/>
      </c>
      <c r="G40" s="46" t="str">
        <f t="shared" si="1"/>
        <v/>
      </c>
      <c r="H40" s="23"/>
      <c r="I40" s="46" t="str">
        <f>IFERROR(H40*(D40/Setup!$B$10*Setup!$B$13),"")</f>
        <v/>
      </c>
    </row>
    <row r="41" spans="1:9" ht="14.25" customHeight="1" x14ac:dyDescent="0.35">
      <c r="A41" s="23"/>
      <c r="B41" s="10" t="str">
        <f>IFERROR(INDEX('Employee Master'!$B$4:$B$54,MATCH(A41,'Employee Master'!$A$4:$A$54,0)),"")</f>
        <v/>
      </c>
      <c r="C41" s="23"/>
      <c r="D41" s="14" t="str">
        <f>IF(A41="","",IFERROR(INDEX('Employee Master'!$I$4:$I$54,MATCH(A41,'Employee Master'!$A$4:$A$54,0)),""))</f>
        <v/>
      </c>
      <c r="E41" s="23"/>
      <c r="F41" s="46" t="str">
        <f>IF(D41="","",D41/Setup!$B$10*Setup!$B$12)</f>
        <v/>
      </c>
      <c r="G41" s="46" t="str">
        <f t="shared" si="1"/>
        <v/>
      </c>
      <c r="H41" s="23"/>
      <c r="I41" s="46" t="str">
        <f>IFERROR(H41*(D41/Setup!$B$10*Setup!$B$13),"")</f>
        <v/>
      </c>
    </row>
    <row r="42" spans="1:9" ht="14.25" customHeight="1" x14ac:dyDescent="0.35">
      <c r="A42" s="23"/>
      <c r="B42" s="10" t="str">
        <f>IFERROR(INDEX('Employee Master'!$B$4:$B$54,MATCH(A42,'Employee Master'!$A$4:$A$54,0)),"")</f>
        <v/>
      </c>
      <c r="C42" s="23"/>
      <c r="D42" s="14" t="str">
        <f>IF(A42="","",IFERROR(INDEX('Employee Master'!$I$4:$I$54,MATCH(A42,'Employee Master'!$A$4:$A$54,0)),""))</f>
        <v/>
      </c>
      <c r="E42" s="23"/>
      <c r="F42" s="46" t="str">
        <f>IF(D42="","",D42/Setup!$B$10*Setup!$B$12)</f>
        <v/>
      </c>
      <c r="G42" s="46" t="str">
        <f t="shared" si="1"/>
        <v/>
      </c>
      <c r="H42" s="23"/>
      <c r="I42" s="46" t="str">
        <f>IFERROR(H42*(D42/Setup!$B$10*Setup!$B$13),"")</f>
        <v/>
      </c>
    </row>
    <row r="43" spans="1:9" ht="14.25" customHeight="1" x14ac:dyDescent="0.35">
      <c r="A43" s="23"/>
      <c r="B43" s="10" t="str">
        <f>IFERROR(INDEX('Employee Master'!$B$4:$B$54,MATCH(A43,'Employee Master'!$A$4:$A$54,0)),"")</f>
        <v/>
      </c>
      <c r="C43" s="23"/>
      <c r="D43" s="14" t="str">
        <f>IF(A43="","",IFERROR(INDEX('Employee Master'!$I$4:$I$54,MATCH(A43,'Employee Master'!$A$4:$A$54,0)),""))</f>
        <v/>
      </c>
      <c r="E43" s="23"/>
      <c r="F43" s="46" t="str">
        <f>IF(D43="","",D43/Setup!$B$10*Setup!$B$12)</f>
        <v/>
      </c>
      <c r="G43" s="46" t="str">
        <f t="shared" si="1"/>
        <v/>
      </c>
      <c r="H43" s="23"/>
      <c r="I43" s="46" t="str">
        <f>IFERROR(H43*(D43/Setup!$B$10*Setup!$B$13),"")</f>
        <v/>
      </c>
    </row>
    <row r="44" spans="1:9" ht="14.25" customHeight="1" x14ac:dyDescent="0.35">
      <c r="A44" s="23"/>
      <c r="B44" s="10" t="str">
        <f>IFERROR(INDEX('Employee Master'!$B$4:$B$54,MATCH(A44,'Employee Master'!$A$4:$A$54,0)),"")</f>
        <v/>
      </c>
      <c r="C44" s="23"/>
      <c r="D44" s="14" t="str">
        <f>IF(A44="","",IFERROR(INDEX('Employee Master'!$I$4:$I$54,MATCH(A44,'Employee Master'!$A$4:$A$54,0)),""))</f>
        <v/>
      </c>
      <c r="E44" s="23"/>
      <c r="F44" s="46" t="str">
        <f>IF(D44="","",D44/Setup!$B$10*Setup!$B$12)</f>
        <v/>
      </c>
      <c r="G44" s="46" t="str">
        <f t="shared" si="1"/>
        <v/>
      </c>
      <c r="H44" s="23"/>
      <c r="I44" s="46" t="str">
        <f>IFERROR(H44*(D44/Setup!$B$10*Setup!$B$13),"")</f>
        <v/>
      </c>
    </row>
    <row r="45" spans="1:9" ht="14.25" customHeight="1" x14ac:dyDescent="0.35">
      <c r="A45" s="23"/>
      <c r="B45" s="10" t="str">
        <f>IFERROR(INDEX('Employee Master'!$B$4:$B$54,MATCH(A45,'Employee Master'!$A$4:$A$54,0)),"")</f>
        <v/>
      </c>
      <c r="C45" s="23"/>
      <c r="D45" s="14" t="str">
        <f>IF(A45="","",IFERROR(INDEX('Employee Master'!$I$4:$I$54,MATCH(A45,'Employee Master'!$A$4:$A$54,0)),""))</f>
        <v/>
      </c>
      <c r="E45" s="23"/>
      <c r="F45" s="46" t="str">
        <f>IF(D45="","",D45/Setup!$B$10*Setup!$B$12)</f>
        <v/>
      </c>
      <c r="G45" s="46" t="str">
        <f t="shared" si="1"/>
        <v/>
      </c>
      <c r="H45" s="23"/>
      <c r="I45" s="46" t="str">
        <f>IFERROR(H45*(D45/Setup!$B$10*Setup!$B$13),"")</f>
        <v/>
      </c>
    </row>
    <row r="46" spans="1:9" ht="14.25" customHeight="1" x14ac:dyDescent="0.35">
      <c r="A46" s="23"/>
      <c r="B46" s="10" t="str">
        <f>IFERROR(INDEX('Employee Master'!$B$4:$B$54,MATCH(A46,'Employee Master'!$A$4:$A$54,0)),"")</f>
        <v/>
      </c>
      <c r="C46" s="23"/>
      <c r="D46" s="14" t="str">
        <f>IF(A46="","",IFERROR(INDEX('Employee Master'!$I$4:$I$54,MATCH(A46,'Employee Master'!$A$4:$A$54,0)),""))</f>
        <v/>
      </c>
      <c r="E46" s="23"/>
      <c r="F46" s="46" t="str">
        <f>IF(D46="","",D46/Setup!$B$10*Setup!$B$12)</f>
        <v/>
      </c>
      <c r="G46" s="46" t="str">
        <f t="shared" si="1"/>
        <v/>
      </c>
      <c r="H46" s="23"/>
      <c r="I46" s="46" t="str">
        <f>IFERROR(H46*(D46/Setup!$B$10*Setup!$B$13),"")</f>
        <v/>
      </c>
    </row>
    <row r="47" spans="1:9" ht="14.25" customHeight="1" x14ac:dyDescent="0.35">
      <c r="A47" s="23"/>
      <c r="B47" s="10" t="str">
        <f>IFERROR(INDEX('Employee Master'!$B$4:$B$54,MATCH(A47,'Employee Master'!$A$4:$A$54,0)),"")</f>
        <v/>
      </c>
      <c r="C47" s="23"/>
      <c r="D47" s="14" t="str">
        <f>IF(A47="","",IFERROR(INDEX('Employee Master'!$I$4:$I$54,MATCH(A47,'Employee Master'!$A$4:$A$54,0)),""))</f>
        <v/>
      </c>
      <c r="E47" s="23"/>
      <c r="F47" s="46" t="str">
        <f>IF(D47="","",D47/Setup!$B$10*Setup!$B$12)</f>
        <v/>
      </c>
      <c r="G47" s="46" t="str">
        <f t="shared" si="1"/>
        <v/>
      </c>
      <c r="H47" s="23"/>
      <c r="I47" s="46" t="str">
        <f>IFERROR(H47*(D47/Setup!$B$10*Setup!$B$13),"")</f>
        <v/>
      </c>
    </row>
    <row r="48" spans="1:9" ht="14.25" customHeight="1" x14ac:dyDescent="0.35">
      <c r="A48" s="23"/>
      <c r="B48" s="10" t="str">
        <f>IFERROR(INDEX('Employee Master'!$B$4:$B$54,MATCH(A48,'Employee Master'!$A$4:$A$54,0)),"")</f>
        <v/>
      </c>
      <c r="C48" s="23"/>
      <c r="D48" s="14" t="str">
        <f>IF(A48="","",IFERROR(INDEX('Employee Master'!$I$4:$I$54,MATCH(A48,'Employee Master'!$A$4:$A$54,0)),""))</f>
        <v/>
      </c>
      <c r="E48" s="23"/>
      <c r="F48" s="46" t="str">
        <f>IF(D48="","",D48/Setup!$B$10*Setup!$B$12)</f>
        <v/>
      </c>
      <c r="G48" s="46" t="str">
        <f t="shared" si="1"/>
        <v/>
      </c>
      <c r="H48" s="23"/>
      <c r="I48" s="46" t="str">
        <f>IFERROR(H48*(D48/Setup!$B$10*Setup!$B$13),"")</f>
        <v/>
      </c>
    </row>
    <row r="49" spans="1:9" ht="14.25" customHeight="1" x14ac:dyDescent="0.35">
      <c r="A49" s="23"/>
      <c r="B49" s="10" t="str">
        <f>IFERROR(INDEX('Employee Master'!$B$4:$B$54,MATCH(A49,'Employee Master'!$A$4:$A$54,0)),"")</f>
        <v/>
      </c>
      <c r="C49" s="23"/>
      <c r="D49" s="14" t="str">
        <f>IF(A49="","",IFERROR(INDEX('Employee Master'!$I$4:$I$54,MATCH(A49,'Employee Master'!$A$4:$A$54,0)),""))</f>
        <v/>
      </c>
      <c r="E49" s="23"/>
      <c r="F49" s="46" t="str">
        <f>IF(D49="","",D49/Setup!$B$10*Setup!$B$12)</f>
        <v/>
      </c>
      <c r="G49" s="46" t="str">
        <f t="shared" si="1"/>
        <v/>
      </c>
      <c r="H49" s="23"/>
      <c r="I49" s="46" t="str">
        <f>IFERROR(H49*(D49/Setup!$B$10*Setup!$B$13),"")</f>
        <v/>
      </c>
    </row>
    <row r="50" spans="1:9" ht="14.25" customHeight="1" x14ac:dyDescent="0.35">
      <c r="A50" s="23"/>
      <c r="B50" s="10" t="str">
        <f>IFERROR(INDEX('Employee Master'!$B$4:$B$54,MATCH(A50,'Employee Master'!$A$4:$A$54,0)),"")</f>
        <v/>
      </c>
      <c r="C50" s="23"/>
      <c r="D50" s="14" t="str">
        <f>IF(A50="","",IFERROR(INDEX('Employee Master'!$I$4:$I$54,MATCH(A50,'Employee Master'!$A$4:$A$54,0)),""))</f>
        <v/>
      </c>
      <c r="E50" s="23"/>
      <c r="F50" s="46" t="str">
        <f>IF(D50="","",D50/Setup!$B$10*Setup!$B$12)</f>
        <v/>
      </c>
      <c r="G50" s="46" t="str">
        <f t="shared" si="1"/>
        <v/>
      </c>
      <c r="H50" s="23"/>
      <c r="I50" s="46" t="str">
        <f>IFERROR(H50*(D50/Setup!$B$10*Setup!$B$13),"")</f>
        <v/>
      </c>
    </row>
    <row r="51" spans="1:9" ht="14.25" customHeight="1" x14ac:dyDescent="0.35">
      <c r="A51" s="23"/>
      <c r="B51" s="10" t="str">
        <f>IFERROR(INDEX('Employee Master'!$B$4:$B$54,MATCH(A51,'Employee Master'!$A$4:$A$54,0)),"")</f>
        <v/>
      </c>
      <c r="C51" s="23"/>
      <c r="D51" s="14" t="str">
        <f>IF(A51="","",IFERROR(INDEX('Employee Master'!$I$4:$I$54,MATCH(A51,'Employee Master'!$A$4:$A$54,0)),""))</f>
        <v/>
      </c>
      <c r="E51" s="23"/>
      <c r="F51" s="46" t="str">
        <f>IF(D51="","",D51/Setup!$B$10*Setup!$B$12)</f>
        <v/>
      </c>
      <c r="G51" s="46" t="str">
        <f t="shared" si="1"/>
        <v/>
      </c>
      <c r="H51" s="23"/>
      <c r="I51" s="46" t="str">
        <f>IFERROR(H51*(D51/Setup!$B$10*Setup!$B$13),"")</f>
        <v/>
      </c>
    </row>
    <row r="52" spans="1:9" ht="14.25" customHeight="1" x14ac:dyDescent="0.35">
      <c r="A52" s="23"/>
      <c r="B52" s="10" t="str">
        <f>IFERROR(INDEX('Employee Master'!$B$4:$B$54,MATCH(A52,'Employee Master'!$A$4:$A$54,0)),"")</f>
        <v/>
      </c>
      <c r="C52" s="23"/>
      <c r="D52" s="14" t="str">
        <f>IF(A52="","",IFERROR(INDEX('Employee Master'!$I$4:$I$54,MATCH(A52,'Employee Master'!$A$4:$A$54,0)),""))</f>
        <v/>
      </c>
      <c r="E52" s="23"/>
      <c r="F52" s="46" t="str">
        <f>IF(D52="","",D52/Setup!$B$10*Setup!$B$12)</f>
        <v/>
      </c>
      <c r="G52" s="46" t="str">
        <f t="shared" si="1"/>
        <v/>
      </c>
      <c r="H52" s="23"/>
      <c r="I52" s="46" t="str">
        <f>IFERROR(H52*(D52/Setup!$B$10*Setup!$B$13),"")</f>
        <v/>
      </c>
    </row>
    <row r="53" spans="1:9" ht="14.25" customHeight="1" x14ac:dyDescent="0.35">
      <c r="A53" s="23"/>
      <c r="B53" s="10" t="str">
        <f>IFERROR(INDEX('Employee Master'!$B$4:$B$54,MATCH(A53,'Employee Master'!$A$4:$A$54,0)),"")</f>
        <v/>
      </c>
      <c r="C53" s="23"/>
      <c r="D53" s="14" t="str">
        <f>IF(A53="","",IFERROR(INDEX('Employee Master'!$I$4:$I$54,MATCH(A53,'Employee Master'!$A$4:$A$54,0)),""))</f>
        <v/>
      </c>
      <c r="E53" s="23"/>
      <c r="F53" s="46" t="str">
        <f>IF(D53="","",D53/Setup!$B$10*Setup!$B$12)</f>
        <v/>
      </c>
      <c r="G53" s="46" t="str">
        <f t="shared" si="1"/>
        <v/>
      </c>
      <c r="H53" s="23"/>
      <c r="I53" s="46" t="str">
        <f>IFERROR(H53*(D53/Setup!$B$10*Setup!$B$13),"")</f>
        <v/>
      </c>
    </row>
    <row r="54" spans="1:9" ht="14.25" customHeight="1" x14ac:dyDescent="0.35">
      <c r="A54" s="23"/>
      <c r="B54" s="10" t="str">
        <f>IFERROR(INDEX('Employee Master'!$B$4:$B$54,MATCH(A54,'Employee Master'!$A$4:$A$54,0)),"")</f>
        <v/>
      </c>
      <c r="C54" s="23"/>
      <c r="D54" s="14" t="str">
        <f>IF(A54="","",IFERROR(INDEX('Employee Master'!$I$4:$I$54,MATCH(A54,'Employee Master'!$A$4:$A$54,0)),""))</f>
        <v/>
      </c>
      <c r="E54" s="23"/>
      <c r="F54" s="46" t="str">
        <f>IF(D54="","",D54/Setup!$B$10*Setup!$B$12)</f>
        <v/>
      </c>
      <c r="G54" s="46" t="str">
        <f t="shared" si="1"/>
        <v/>
      </c>
      <c r="H54" s="23"/>
      <c r="I54" s="46" t="str">
        <f>IFERROR(H54*(D54/Setup!$B$10*Setup!$B$13),"")</f>
        <v/>
      </c>
    </row>
    <row r="55" spans="1:9" ht="31.5" customHeight="1" x14ac:dyDescent="0.35">
      <c r="A55" s="50" t="s">
        <v>263</v>
      </c>
      <c r="B55" s="50"/>
      <c r="C55" s="50"/>
      <c r="D55" s="50"/>
      <c r="E55" s="50"/>
      <c r="F55" s="50"/>
      <c r="G55" s="50"/>
      <c r="H55" s="50"/>
      <c r="I55" s="50"/>
    </row>
  </sheetData>
  <mergeCells count="3">
    <mergeCell ref="A1:H1"/>
    <mergeCell ref="A2:D2"/>
    <mergeCell ref="A55:I55"/>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Cover</vt:lpstr>
      <vt:lpstr>Dashboard</vt:lpstr>
      <vt:lpstr>Instructions</vt:lpstr>
      <vt:lpstr>Validation</vt:lpstr>
      <vt:lpstr>Setup</vt:lpstr>
      <vt:lpstr>Employee Master</vt:lpstr>
      <vt:lpstr>Payroll Register</vt:lpstr>
      <vt:lpstr>Payslip</vt:lpstr>
      <vt:lpstr>Monthly Remittance</vt:lpstr>
      <vt:lpstr>Year-to-Date</vt:lpstr>
      <vt:lpstr>NIS Calculator</vt:lpstr>
      <vt:lpstr>PAYE Calculator</vt:lpstr>
      <vt:lpstr>Health Surcharge</vt:lpstr>
      <vt:lpstr>Overtime Tracker</vt:lpstr>
      <vt:lpstr>'Monthly Remittance'!Print_Area</vt:lpstr>
      <vt:lpstr>Payslip!Print_Area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PayPro TT</dc:title>
  <dc:subject>Trinidad &amp; Tobago Payroll Calculator for SMEs</dc:subject>
  <dc:creator>Tricia Chung</dc:creator>
  <cp:keywords>payroll Trinidad Tobago NIS PAYE Health Surcharge SME HR</cp:keywords>
  <dc:description>PayPro TT — a verified payroll calculator for Trinidad and Tobago SMEs. Calculates NIS, PAYE, and Health Surcharge in line with January 2026 statutory rates. Includes worked examples and an audit panel.</dc:description>
  <cp:lastModifiedBy>tricia chung</cp:lastModifiedBy>
  <cp:revision>0</cp:revision>
  <dcterms:created xsi:type="dcterms:W3CDTF">2026-03-18T14:17:00Z</dcterms:created>
  <dcterms:modified xsi:type="dcterms:W3CDTF">2026-06-10T14:49:58Z</dcterms:modified>
  <dc:language>en-US</dc:language>
</cp:coreProperties>
</file>